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7" activeTab="0"/>
  </bookViews>
  <sheets>
    <sheet name="naslovna" sheetId="1" r:id="rId1"/>
    <sheet name="opći dio" sheetId="2" r:id="rId2"/>
    <sheet name="ORGANIZ." sheetId="3" r:id="rId3"/>
    <sheet name="EKONOM." sheetId="4" r:id="rId4"/>
    <sheet name="POS.DIO" sheetId="5" r:id="rId5"/>
  </sheets>
  <definedNames>
    <definedName name="Excel_BuiltIn_Print_Titles" localSheetId="4">'POS.DIO'!$A$6:$IO$7</definedName>
    <definedName name="_xlnm.Print_Titles" localSheetId="1">'opći dio'!$7:$8</definedName>
    <definedName name="_xlnm.Print_Titles" localSheetId="4">'POS.DIO'!$6:$7</definedName>
  </definedNames>
  <calcPr fullCalcOnLoad="1"/>
</workbook>
</file>

<file path=xl/sharedStrings.xml><?xml version="1.0" encoding="utf-8"?>
<sst xmlns="http://schemas.openxmlformats.org/spreadsheetml/2006/main" count="702" uniqueCount="335">
  <si>
    <t xml:space="preserve">O IZVRŠENJU PRORAČUNA  </t>
  </si>
  <si>
    <t>I OPĆI DIO</t>
  </si>
  <si>
    <t>Članak 1.</t>
  </si>
  <si>
    <t xml:space="preserve">     Proračun Općine Vrbje za razdoblje od 01.01. do  31.12. 2015. ostvaren je kako slijedi:</t>
  </si>
  <si>
    <t>IZVRŠENJE 01.01.-31.12. 2014.</t>
  </si>
  <si>
    <t>IZVORNI PLAN   ZA 2015.</t>
  </si>
  <si>
    <t>IZVRŠENJE    01.01.-31.12. 2015.</t>
  </si>
  <si>
    <t>Indeks 5/2</t>
  </si>
  <si>
    <t>Indeks 5/3</t>
  </si>
  <si>
    <t>1.</t>
  </si>
  <si>
    <t>2.</t>
  </si>
  <si>
    <t>3.</t>
  </si>
  <si>
    <t>4.</t>
  </si>
  <si>
    <t>5.</t>
  </si>
  <si>
    <t>6.</t>
  </si>
  <si>
    <t>A. RAČUNA PRIHODA I RASHODA</t>
  </si>
  <si>
    <t xml:space="preserve"> PRIHODI POSLOVANJA </t>
  </si>
  <si>
    <t>PRIHODI OD PRODAJE NEFINANCIJSKE IMOVINE</t>
  </si>
  <si>
    <t>UKUPNO PRIHODI</t>
  </si>
  <si>
    <t>RASHODI POSLOVANJA</t>
  </si>
  <si>
    <t>RASHODI ZA NABAVU NEFINANCIJSKE IMOVINE</t>
  </si>
  <si>
    <t>UKUPNO RASHODI</t>
  </si>
  <si>
    <t>RAZLIKA VIŠAK/MANJAK</t>
  </si>
  <si>
    <t>B. RAČUNA FINANCIRANJA</t>
  </si>
  <si>
    <t>IZDACI ZA FINANCIJSKU IMOVINU I OTPLATE ZAJMOVA</t>
  </si>
  <si>
    <t>NETO FINANCIRANJE</t>
  </si>
  <si>
    <t>C. RASPOLOŽIVA SREDSTVA IZ PRETHODNIH GODINA</t>
  </si>
  <si>
    <t>VLASTITI IZVORI</t>
  </si>
  <si>
    <t>VIŠAK/MANJAK + NETO FINANCIRANJE+RASPOLOŽIVA SREDSTVA IZ PRETHODNIH GODINA</t>
  </si>
  <si>
    <t>Članak 2.</t>
  </si>
  <si>
    <t xml:space="preserve">     Ostvarenje prihoda i primitaka te rashoda i izdataka Proračuna Općine VRBJE za razdoblje od 01.siječnja do 31.prosinac 2015. bilo je kako slijedi:</t>
  </si>
  <si>
    <t>Članak 3.</t>
  </si>
  <si>
    <t>Članak 4.</t>
  </si>
  <si>
    <t>Članak 5.</t>
  </si>
  <si>
    <t xml:space="preserve">     Izvješće o ostvarenim prihodima i primicima te izvršenim rashodima i izdacima Proračuna Općine Vrbje za razdoblje od 01.siječnja do 31.12. 2015.po ekonomskoj, organizacijskoj i programskoj klasifikaciji  sastavni su dio Godišnjeg izvještaja o izvršenju Proračuna. </t>
  </si>
  <si>
    <t>Članak 6.</t>
  </si>
  <si>
    <t>BRODSKO-POSAVSKA ŽUPANIJA</t>
  </si>
  <si>
    <t>OPĆINA VRBJE</t>
  </si>
  <si>
    <t>OPĆINSKO VIJEĆE</t>
  </si>
  <si>
    <t>PREDSJEDNIK</t>
  </si>
  <si>
    <t>OPĆINSKOG VIJEĆA</t>
  </si>
  <si>
    <t>STJEPAN BABIĆ</t>
  </si>
  <si>
    <t xml:space="preserve">OPĆI DIO </t>
  </si>
  <si>
    <t xml:space="preserve">IZVJEŠTAJ O IZVRŠENJU OPĆEG DIJELA PRORAČUNA </t>
  </si>
  <si>
    <t xml:space="preserve">OPĆINE VRBJE ZA RAZDOBLJE OD  01.01. DO 31. 12. 2015. </t>
  </si>
  <si>
    <t>A. RAČUN PRIHODA I RASHODA</t>
  </si>
  <si>
    <t xml:space="preserve"> 6. PRIHODI POSLOVANJA</t>
  </si>
  <si>
    <t>BROJ KONTA</t>
  </si>
  <si>
    <t>VRSTA PRIHODA / RASHODA</t>
  </si>
  <si>
    <t>IZVRŠENJE                             01.01.-31.12. 2014.</t>
  </si>
  <si>
    <t>IZVORNI PLAN ZA  2015.</t>
  </si>
  <si>
    <t>IZVRŠENJE                             01.01.-31.12. 2015.</t>
  </si>
  <si>
    <t>PRIHODI POSLOVANJA</t>
  </si>
  <si>
    <t>Prihodi od poreza</t>
  </si>
  <si>
    <t>Porez i prirez na dohodak</t>
  </si>
  <si>
    <t>Porez i prirez na dohodak od nesmostalnom rada</t>
  </si>
  <si>
    <t>-</t>
  </si>
  <si>
    <t>Porez i prirez na dohodak do kapitala</t>
  </si>
  <si>
    <t>Porezi na imovinu</t>
  </si>
  <si>
    <t>Povremeni porezi na imovinu</t>
  </si>
  <si>
    <t>Porezi na robu i usluge</t>
  </si>
  <si>
    <t xml:space="preserve">Porez na promet </t>
  </si>
  <si>
    <t>Porez na korištenje dobara ili izvođenje aktivnosti</t>
  </si>
  <si>
    <t>Pomoći iz inozemstva (darovnice) i od subjekata unutar opće države</t>
  </si>
  <si>
    <t xml:space="preserve">Pomoći iz proračuna </t>
  </si>
  <si>
    <t>Tekuće pomoći iz proračuna</t>
  </si>
  <si>
    <t>Kapitalne pomoći iz proračuna</t>
  </si>
  <si>
    <t>Prihodi od imovine</t>
  </si>
  <si>
    <t>Prihodi od financijske imovine</t>
  </si>
  <si>
    <t>Kamate na oročena sredstva i depozite po viđenju</t>
  </si>
  <si>
    <t>Prihodi od nefinancijske imovine</t>
  </si>
  <si>
    <t>Naknade za koncesije</t>
  </si>
  <si>
    <t>Prihodi od zakupa i iznajmljivanja imovine</t>
  </si>
  <si>
    <t>Ostali prihodi od nefinancijske imovine</t>
  </si>
  <si>
    <t>Prihodi od administrativnih pristojbi i po posebnim propisima</t>
  </si>
  <si>
    <t>Prihodi po posebnim propisima</t>
  </si>
  <si>
    <t>Doprinosi za šume</t>
  </si>
  <si>
    <t>Ostali nespomenuti prihodi</t>
  </si>
  <si>
    <t>Komunalni doprinosi i  naknade</t>
  </si>
  <si>
    <t xml:space="preserve">Komunalni doprinosi </t>
  </si>
  <si>
    <t xml:space="preserve">Komunalne naknade </t>
  </si>
  <si>
    <t>Kazne, upravne mjere i ostali prihodi</t>
  </si>
  <si>
    <t>Ostali prihodi</t>
  </si>
  <si>
    <t xml:space="preserve"> 7. PRIHODI OD PRODAJE NEFINANCIJSKE IMOVINE</t>
  </si>
  <si>
    <t>Prihodi od prodaje neproizvedene imovine</t>
  </si>
  <si>
    <t>Prihodi od prodaje mat. imov. - prirodnih bogatstava</t>
  </si>
  <si>
    <t>Zemljišta</t>
  </si>
  <si>
    <t>3. RASHODI POSLOVANJA</t>
  </si>
  <si>
    <t>Rashodi za zaposlene</t>
  </si>
  <si>
    <t>Plaće</t>
  </si>
  <si>
    <t>Plaće za redovan rad</t>
  </si>
  <si>
    <t>Ostali rashodi za zaposlene</t>
  </si>
  <si>
    <t>Doprinosi na plaće</t>
  </si>
  <si>
    <t>Doprinosi za zdravstveno osiguranje</t>
  </si>
  <si>
    <t>Doprinosi za zapošljavanje</t>
  </si>
  <si>
    <t>Materijalni rashodi</t>
  </si>
  <si>
    <t>Naknade troškova zaposlenima</t>
  </si>
  <si>
    <t xml:space="preserve">Službena putovanja   </t>
  </si>
  <si>
    <t>Stručno usavršavanje zaposlenika</t>
  </si>
  <si>
    <t>Ostale naknade troškova zaposlenima</t>
  </si>
  <si>
    <t>Rashodi za materijal i energiju</t>
  </si>
  <si>
    <t>Uredski mat. i ostali materijalni rashodi</t>
  </si>
  <si>
    <t>Energija</t>
  </si>
  <si>
    <t>Materijal i dijelovi za tekuće invest.održavanje</t>
  </si>
  <si>
    <t>Sitan inventar i auto gume</t>
  </si>
  <si>
    <t>Službena, radna i zaštitna odjeća i obuća</t>
  </si>
  <si>
    <t>Rashodi za usluge</t>
  </si>
  <si>
    <t>Usluge telefona,  pošte i prijevoza</t>
  </si>
  <si>
    <t>Usluge tekućeg i inv.održ.</t>
  </si>
  <si>
    <t xml:space="preserve">Usluge promidžbe i informiranja   </t>
  </si>
  <si>
    <t xml:space="preserve">Komunalne usluge  </t>
  </si>
  <si>
    <t>Zakupnine i najamnine</t>
  </si>
  <si>
    <t>Zdravstvene i veterinarske usluge</t>
  </si>
  <si>
    <t xml:space="preserve">Intelektualne i osobne usluge   </t>
  </si>
  <si>
    <t>Računalne usluge</t>
  </si>
  <si>
    <t>Ostale usluge</t>
  </si>
  <si>
    <t>Naknade troškova osobama izvan radnog odnosa</t>
  </si>
  <si>
    <t>Ostali nespomenuti rashodi poslovanja</t>
  </si>
  <si>
    <t xml:space="preserve">Naknade za rad predstav.i izvršnih tijela, povjerenstva i sl. </t>
  </si>
  <si>
    <t>Premije osiguranja</t>
  </si>
  <si>
    <t>Reprezentacija</t>
  </si>
  <si>
    <t>Članarine i norme</t>
  </si>
  <si>
    <t>Financijski rashodi</t>
  </si>
  <si>
    <t>Kamate za primljene kredite i zajmove</t>
  </si>
  <si>
    <t>Kamate za primljene kredite i zajmove od kreditnih i ostalih</t>
  </si>
  <si>
    <t>Ostali financijski rashodi</t>
  </si>
  <si>
    <t>Bankarske usluge i platni promet</t>
  </si>
  <si>
    <t>Zatezne kamate iz poslovnih odnosa i dr.</t>
  </si>
  <si>
    <t>Pomoći dane u inoz.i unutar općeg proračuna</t>
  </si>
  <si>
    <t>Tekuće pomoći proračunskim korisnicima drugih proračuna</t>
  </si>
  <si>
    <t>Tekuće  pomoći unutar općeg proračuna</t>
  </si>
  <si>
    <t>Naknade građanima i kućanst. na temelju osig. i dr.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</si>
  <si>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</si>
  <si>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</si>
  <si>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</si>
  <si>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</si>
  <si>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</t>
  </si>
  <si>
    <t>Tekuće donacije u novcu</t>
  </si>
  <si>
    <t>kazne, štete i penali</t>
  </si>
  <si>
    <t>Naknade štete pravnim i fizičkim osobama</t>
  </si>
  <si>
    <t>4. RASHODI ZA NABAVU NEFINANCIJSKE IMOVINE</t>
  </si>
  <si>
    <t>Rashodi za nabavu proizvedene dugotrajne imovine</t>
  </si>
  <si>
    <t>Građevinski objekti</t>
  </si>
  <si>
    <t>Poslovni objekti</t>
  </si>
  <si>
    <t>Ceste, željeznice i sl. građevinski objekti</t>
  </si>
  <si>
    <t>Ostali građevinski objekti</t>
  </si>
  <si>
    <t>Postrojenja i oprema</t>
  </si>
  <si>
    <t>Uredska oprema i namještaj</t>
  </si>
  <si>
    <t>Oprema za održavanje i zaštitu</t>
  </si>
  <si>
    <t>Uređaji, strojevi i oprema za ostale namjene</t>
  </si>
  <si>
    <t>Nematerijalna proizvodna imovina</t>
  </si>
  <si>
    <t>Ostala nematerijalna proizvodna imovina</t>
  </si>
  <si>
    <t>Rashodi za dodatna ulaganja na nefinancijskoj imovini</t>
  </si>
  <si>
    <t>Dodatna ulaganja na građevinskim objektima</t>
  </si>
  <si>
    <t>5. IZDATCI ZA FINANCIJSKU IMOVINU</t>
  </si>
  <si>
    <t>Izdatci za otplatu glavnice primljenih kredita i zajmova</t>
  </si>
  <si>
    <t>Otplata glavnice primljenih kredita i zajmova od kreditnih i ostalih financ</t>
  </si>
  <si>
    <t>Otplata glavnice prmljenih zajmova od ostalih tuzamnih financ.inst.</t>
  </si>
  <si>
    <t>9. VLASTITI IZVORI</t>
  </si>
  <si>
    <t>Rezultat poslovanja</t>
  </si>
  <si>
    <t>Višak/manjak prihoda</t>
  </si>
  <si>
    <t>Višak prihoda</t>
  </si>
  <si>
    <t>POSEBNI DIO</t>
  </si>
  <si>
    <t xml:space="preserve">IZVJEŠTAJ O IZVRŠENJU POSEBNOG DIJELA PRORAČUNA </t>
  </si>
  <si>
    <t>OPĆINE VRBJE ZA RAZDOBLJE OD 01. 01. DO 31. 12. 2015.</t>
  </si>
  <si>
    <t>PLAN I IZVRŠENJE RASHODA PO ORGANIZACIJSKOJ KLASIFIKACIJI</t>
  </si>
  <si>
    <t xml:space="preserve">NAZIV RASHODA </t>
  </si>
  <si>
    <t>IZVORNI PLAN ZA 2015.</t>
  </si>
  <si>
    <t>IZVRŠENJE                              01.01.-31.12.2015.</t>
  </si>
  <si>
    <t>Indeks 3/2</t>
  </si>
  <si>
    <t>UKUPNO RASHODI I IZDACI</t>
  </si>
  <si>
    <t>R 001 OPĆINSKO VIJEĆE</t>
  </si>
  <si>
    <t>Glava 01 OPĆINSKO VIJEĆE</t>
  </si>
  <si>
    <t>R 002 OPĆINSKA UPRAVA</t>
  </si>
  <si>
    <t>PLAN I IZVRŠENJE RASHODA PO EKONOMSKOJ KLASIFIKACIJI</t>
  </si>
  <si>
    <t>BROJ RAČUNA</t>
  </si>
  <si>
    <t>VRSTA RASHODA I IZDATKA</t>
  </si>
  <si>
    <t>TEKUĆI PLAN ZA 2015.</t>
  </si>
  <si>
    <t>IZVRŠENJE                              01.01.-31.12.  2015.</t>
  </si>
  <si>
    <r>
      <t xml:space="preserve">Glava 00101 </t>
    </r>
    <r>
      <rPr>
        <sz val="10"/>
        <rFont val="Times New Roman"/>
        <family val="1"/>
      </rPr>
      <t>OPĆINSKO VIJEĆE</t>
    </r>
  </si>
  <si>
    <t>Rashodi poslovanja</t>
  </si>
  <si>
    <t xml:space="preserve">Ostali nespomenuti rashodi posl.-troškovi izbora  </t>
  </si>
  <si>
    <r>
      <t xml:space="preserve">Glava 00202  </t>
    </r>
    <r>
      <rPr>
        <sz val="10"/>
        <rFont val="Times New Roman"/>
        <family val="1"/>
      </rPr>
      <t>JEDINSTVENI UPRAVNI ODJEL</t>
    </r>
  </si>
  <si>
    <t>Plaće (Bruto)</t>
  </si>
  <si>
    <t>Naknada troškova zaposlenima</t>
  </si>
  <si>
    <t>Javnobilježničke pristojbe</t>
  </si>
  <si>
    <t>Ostali  nespomenuti rashodi</t>
  </si>
  <si>
    <t>Kamate za primljene kredite i zajmove od kreditnih i ostalih financ.</t>
  </si>
  <si>
    <t>Zatezne kamate</t>
  </si>
  <si>
    <t>Ostali nespomenuti financijski rashodi</t>
  </si>
  <si>
    <t>Pomoć proračunskim korisnicima</t>
  </si>
  <si>
    <t>Pomoći proračunskim korisnicima drugog proračuna</t>
  </si>
  <si>
    <t xml:space="preserve">Naknade građanima i kućanstvima </t>
  </si>
  <si>
    <t>Rashodi za nabavu nefinancijske imovine</t>
  </si>
  <si>
    <t>Rashodi za nabavu proizvedene dug. imovine</t>
  </si>
  <si>
    <t xml:space="preserve">Ceste, željez. i sl.prom.objekti </t>
  </si>
  <si>
    <t>Nematerijala proizvodna imovina</t>
  </si>
  <si>
    <t>Rashodi za dodatna ulaganja na nefinanc. imovini</t>
  </si>
  <si>
    <t>Izdatci za financijsku imovinu</t>
  </si>
  <si>
    <t>Otplata glavnice primljenih kredita i zajmova od kreditnih</t>
  </si>
  <si>
    <t>Otplata glavnice primljenih zajmova od ostalih tuzemnih financ.inst.</t>
  </si>
  <si>
    <t>OPĆINE VRBJE ZA RAZDOBLJE OD 01. 01. DO 31.12. 2015.</t>
  </si>
  <si>
    <t>PLAN I IZVRŠENJE RASHODA PO PROGRAMSKOJ KLASIFIKACIJI</t>
  </si>
  <si>
    <t>ŠIFRA</t>
  </si>
  <si>
    <t>IZVRŠENJE  01.01.-31.12. 2015.</t>
  </si>
  <si>
    <t>Indeks 4/2</t>
  </si>
  <si>
    <t>Glava 00101 OPĆINSKO VIJEĆE</t>
  </si>
  <si>
    <t>P1001</t>
  </si>
  <si>
    <t xml:space="preserve">  PROGRAM 1001:  Program lokalne samouprave</t>
  </si>
  <si>
    <t>A100102</t>
  </si>
  <si>
    <t>AKTIVNOST:RAD OPĆINSKOG VIJEĆA</t>
  </si>
  <si>
    <t>Ostali nespomenuti rashodi poslovanja-troškovi izbora,rashodi protokola,manifestacije</t>
  </si>
  <si>
    <t>A100104</t>
  </si>
  <si>
    <t>AKTIVNOST: FINANCIRANJE POLITIČKIH STRANAKA</t>
  </si>
  <si>
    <t xml:space="preserve">Zakupnine i najamnine </t>
  </si>
  <si>
    <t>Ostali  nespomenuti rashodi poslovanja</t>
  </si>
  <si>
    <t>Glava 00201  JEDINSTVENI UPRAVNI ODJEL</t>
  </si>
  <si>
    <t>Funkcijska klasifikacija: 01 -  Opće javne usluge</t>
  </si>
  <si>
    <t xml:space="preserve">  PROGRAM 1003:  Lokalna samouprava</t>
  </si>
  <si>
    <t>A100101</t>
  </si>
  <si>
    <t>AKTIVNOST: ZAJEDNIČKI TROŠKOVI ZAPOSLENIH (URED NAČELNIKA I JUO)</t>
  </si>
  <si>
    <t>A100103</t>
  </si>
  <si>
    <t>AKTIVNOST: JAVNA UPRAVA I ADMINISTRACIJA</t>
  </si>
  <si>
    <t>Materijal i dijelovi za tekuće inves.održavanje</t>
  </si>
  <si>
    <t>Pristojbe i naknade</t>
  </si>
  <si>
    <t>Ostali nespomenuti nefinancijski rashodi</t>
  </si>
  <si>
    <t>A100105</t>
  </si>
  <si>
    <t>AKTIVNOST:OTPLATA KREDITA DUGOROČNI</t>
  </si>
  <si>
    <t>Otplata glavnice</t>
  </si>
  <si>
    <t>K100107</t>
  </si>
  <si>
    <t>KAPITALNI PROJEKT: NABAVA OPREME ZA REDOVNO POSLOVANJE</t>
  </si>
  <si>
    <t>Funkcijska klasifikacija: 04 -  Ekonomski poslovi</t>
  </si>
  <si>
    <t>P2001</t>
  </si>
  <si>
    <t xml:space="preserve">  PROGRAM 2001:  Održavanje komunalne infrastrukture</t>
  </si>
  <si>
    <t>A200101</t>
  </si>
  <si>
    <t>AKTIVNOST: ODRŽAVANJE ZGRADA – SKLADIŠTA, MRTVAČNICE</t>
  </si>
  <si>
    <t>A200102</t>
  </si>
  <si>
    <t>AKTIVNOST: ODRŽAVANJE NERAZVRSTANIH CESTA, PROPUSTA I POLJ.PUTEVA</t>
  </si>
  <si>
    <t>A200103</t>
  </si>
  <si>
    <t xml:space="preserve">AKTIVNOST: ODRŽAVANJE JAVNE RASVJETE </t>
  </si>
  <si>
    <t>A200104</t>
  </si>
  <si>
    <t>AKTIVNOST: ODRŽAVANJE JAVNIH POVRŠINA</t>
  </si>
  <si>
    <t>K200106</t>
  </si>
  <si>
    <t>KAPITALNI PROJEKT: DODATNA ULAGANJA NA GRAĐEVINSKIM OBJEKTIMA</t>
  </si>
  <si>
    <t>K200107</t>
  </si>
  <si>
    <t>KAPITALNI PROJEKT: PROJEKTNA DOKUMENTACIJA ZA KOMUNALNU INFRASTRUKTURU</t>
  </si>
  <si>
    <t>Rashodi za nabavu proiz.dug.imovine</t>
  </si>
  <si>
    <t>Nematerijalna proizvodna imovina - projekti</t>
  </si>
  <si>
    <t>Ostala nematerijalna proizvedena imovina</t>
  </si>
  <si>
    <t>K200108</t>
  </si>
  <si>
    <t>KAPITALNI PROJEKT: POSLOVNI OBJEKTI – ZGRADE KULTURNIH INSTITUCIJA</t>
  </si>
  <si>
    <t>Rashodi za nabavu proizvedene dugotrajne imov.</t>
  </si>
  <si>
    <t>K200111</t>
  </si>
  <si>
    <t>KAPITALNI PROJEKT: IZGRADNJA CESTA I OSTALIH SLIČNIH OBJEKATA</t>
  </si>
  <si>
    <t xml:space="preserve">Ceste, željez. I sl.prom.objekti </t>
  </si>
  <si>
    <t>K200110</t>
  </si>
  <si>
    <t>KAPITALNI PROJEKT: SANACIJA ODLAGALIŠTA KOMUNALNOG OTPADA</t>
  </si>
  <si>
    <t>K200112</t>
  </si>
  <si>
    <t>AKTIVNOST: DOBROVOLJNE RADNE AKCIJE</t>
  </si>
  <si>
    <t>P2004</t>
  </si>
  <si>
    <t xml:space="preserve">  PROGRAM: 2004 Javni radovi i komunalni program</t>
  </si>
  <si>
    <t>A200401</t>
  </si>
  <si>
    <t>AKTIVNOST: KOMUNALNI RADOVI I USLUGE</t>
  </si>
  <si>
    <t>Doprinosi za obvezno zdravstveno osiguranje</t>
  </si>
  <si>
    <t>Doprinosi za obvezno osiguranje u slučaju nezaposlenosti</t>
  </si>
  <si>
    <t>Sitni inventar i auto gume</t>
  </si>
  <si>
    <t>Rshodi za usluge</t>
  </si>
  <si>
    <t>K200402</t>
  </si>
  <si>
    <t>KAPITALNI PROJEKT: NABAVA I OBNOVA SREDSTAVA ZA RAD</t>
  </si>
  <si>
    <t>P2002</t>
  </si>
  <si>
    <t xml:space="preserve">  PROGRAM 2002: Zaštita okoliša</t>
  </si>
  <si>
    <t>A200201</t>
  </si>
  <si>
    <t>AKTIVNOST: EKOLOŠKE I KOMUNALNE USLUGE</t>
  </si>
  <si>
    <t>Rashodi</t>
  </si>
  <si>
    <t>A200202</t>
  </si>
  <si>
    <t>AKTIVNOST: POLJOPRIVREDA</t>
  </si>
  <si>
    <t>Funkcijska klasifikacija: 09 -  Obrazovanje</t>
  </si>
  <si>
    <t>AKTIVNOST: PREDŠKOLA – MALA ŠKOLA</t>
  </si>
  <si>
    <t>Pomoći proračunskim korisnicima drugih proračuna</t>
  </si>
  <si>
    <t>Tekuće  pomoći korisnicima drugih proračuna</t>
  </si>
  <si>
    <t>K101001</t>
  </si>
  <si>
    <t>AKTIVNOST: TEKUĆE DONACIJE</t>
  </si>
  <si>
    <t>Tekuće donacije u novcu – tekuća pričuva proračuna</t>
  </si>
  <si>
    <t>Ostali  nespomenuti rashodi poslovanja – LAG</t>
  </si>
  <si>
    <t xml:space="preserve">Funkcijska klasifikacija: 08 -  Rekreacija, kultura i religija </t>
  </si>
  <si>
    <t>P3002</t>
  </si>
  <si>
    <t xml:space="preserve">  PROGRAM 3002: Javne potrebe u kulturi</t>
  </si>
  <si>
    <t>A300201</t>
  </si>
  <si>
    <t>AKTIVNOST: KULTURNE MANIFESTACIJE, ODRŽAVANJE KULT.I SAKRAL.OBJEKATA</t>
  </si>
  <si>
    <t xml:space="preserve">Rashodi za </t>
  </si>
  <si>
    <t>P3003</t>
  </si>
  <si>
    <t xml:space="preserve">  PROGRAM 3003: Program javnih potreba u športu</t>
  </si>
  <si>
    <t>A300301</t>
  </si>
  <si>
    <t xml:space="preserve">AKTIVNOST: JAVNE POTREBE U ŠPORTU </t>
  </si>
  <si>
    <t>K300302</t>
  </si>
  <si>
    <t>KAPITALNI PROJEKT: ULAGANJA U ŠPORTSKE OBJEKTE</t>
  </si>
  <si>
    <t>Funkcijska klasifikacija: 03 -  Javni red i sigurnost</t>
  </si>
  <si>
    <t>P2003</t>
  </si>
  <si>
    <t xml:space="preserve">  PROGRAM 2003: Zaštita i spašavanje</t>
  </si>
  <si>
    <t>A200301</t>
  </si>
  <si>
    <t>AKTIVNOST: ZAŠTITA I SPAŠAVANJE, CIVILNA ZAŠTITA</t>
  </si>
  <si>
    <t>A200302</t>
  </si>
  <si>
    <t>AKTIVNOST: ZAŠTITA OD POŽARA</t>
  </si>
  <si>
    <t>Kapitalne donacije</t>
  </si>
  <si>
    <t>Funkcijska klasifikacija: 10 -  Socijalna zaštita</t>
  </si>
  <si>
    <t>P3001</t>
  </si>
  <si>
    <t xml:space="preserve">  PROGRAM 3001: Program socijalne skrbi o obiteljima, djeci, starima i nemoćnima</t>
  </si>
  <si>
    <t>A300101</t>
  </si>
  <si>
    <t>AKTIVNOST: SKRB O OBITELJIMA I DJECI</t>
  </si>
  <si>
    <t>Nak. Građ. i kućan. na temelju osig. i dr. nak.</t>
  </si>
  <si>
    <t>A300102</t>
  </si>
  <si>
    <t>AKTIVNOST: POMOĆ OBITELJIMA I KUĆANSTVIMA</t>
  </si>
  <si>
    <t>Kazne, penali i naknade štete</t>
  </si>
  <si>
    <t>A300103</t>
  </si>
  <si>
    <t>AKTIVNOST: GRADSKI ODBOR CRVENI KRIŽ</t>
  </si>
  <si>
    <t>Naknade građanima i kućanstvima iz proračuna</t>
  </si>
  <si>
    <t xml:space="preserve">     Ukupni prihodi i primici ostvareni su u iznosu 3.081.993,98 kn što je 99,8 % godišnjeg plana.</t>
  </si>
  <si>
    <t>A3003401</t>
  </si>
  <si>
    <t>P3004</t>
  </si>
  <si>
    <t xml:space="preserve">  PROGRAM 3004: Predškolski odgoj i školstvo</t>
  </si>
  <si>
    <t>P3005</t>
  </si>
  <si>
    <t>Funkcijska klasifikacija: 05- Zaštita okoliša</t>
  </si>
  <si>
    <t xml:space="preserve">     Višak prihoda prenesen iz prethodnih godina iznosi 542.577,36 kn.</t>
  </si>
  <si>
    <t xml:space="preserve">     Višak prihoda za prijenos u sljedeće razdoblje iznosi 847.103,92 kn.</t>
  </si>
  <si>
    <t xml:space="preserve">     U razdoblju od 01.siječnja do 31.prosinca  2015. ostvaren je višak prihoda u iznosu 304.526,56 kn.  </t>
  </si>
  <si>
    <t xml:space="preserve">PROGRAM: Tekuća pričuva </t>
  </si>
  <si>
    <t>Glava 02 JEDINSTVENI UPRAVNI ODJEL</t>
  </si>
  <si>
    <t xml:space="preserve">     Ukupni rashodi i izdaci izvršeni su u iznosu 2.777.467,42 kn što je 83,53 % godišnjeg plana.</t>
  </si>
  <si>
    <t xml:space="preserve">      Na temelju čl. 110. Zakona o proračunu ("Narodne Novine" br.87/08 i 136/12), članka 32. Statuta Općine Vrbje ("Službeni vjesnik Brodsko posavske županije", br. 15/09 i 05/2013) i čl. 15. Pravilnika o polugodišnjem i godišnjem izvještaju o izvršenju proračuna ("Narodne Novine" br.24/13), Općinsko vijeće Općine Vrbje na 16. sjednici, održanoj dana 31.05.2016.god., donosi</t>
  </si>
  <si>
    <t xml:space="preserve"> GODIŠNJI  IZVJEŠTAJ</t>
  </si>
  <si>
    <t>KLASA: 400-06/16-01/01</t>
  </si>
  <si>
    <t>URBROJ: 2178/19-03-16-1</t>
  </si>
  <si>
    <t>Vrbje, 31.05.2016.</t>
  </si>
  <si>
    <t>Ovaj Godišnji izvještaj stupa na snagu osmog dana od dana objave u "Službenom glasniku" općine Vrbje.</t>
  </si>
  <si>
    <t>OPĆINE VRBJE ZA  2015. GODINU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</si>
</sst>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2">
    <font>
      <sz val="10"/>
      <name val="Arial"/>
      <family val="2"/>
    </font>
    <font>
      <sz val="11"/>
      <color indexed="8"/>
      <name val="Trebuchet MS"/>
      <family val="2"/>
    </font>
    <font>
      <sz val="11"/>
      <color indexed="9"/>
      <name val="Trebuchet MS"/>
      <family val="2"/>
    </font>
    <font>
      <sz val="11"/>
      <color indexed="17"/>
      <name val="Trebuchet MS"/>
      <family val="2"/>
    </font>
    <font>
      <b/>
      <sz val="11"/>
      <color indexed="63"/>
      <name val="Trebuchet MS"/>
      <family val="2"/>
    </font>
    <font>
      <b/>
      <sz val="11"/>
      <color indexed="52"/>
      <name val="Trebuchet MS"/>
      <family val="2"/>
    </font>
    <font>
      <sz val="11"/>
      <color indexed="20"/>
      <name val="Trebuchet MS"/>
      <family val="2"/>
    </font>
    <font>
      <b/>
      <sz val="18"/>
      <color indexed="25"/>
      <name val="Trebuchet MS"/>
      <family val="2"/>
    </font>
    <font>
      <b/>
      <sz val="15"/>
      <color indexed="25"/>
      <name val="Trebuchet MS"/>
      <family val="2"/>
    </font>
    <font>
      <b/>
      <sz val="13"/>
      <color indexed="25"/>
      <name val="Trebuchet MS"/>
      <family val="2"/>
    </font>
    <font>
      <b/>
      <sz val="11"/>
      <color indexed="25"/>
      <name val="Trebuchet MS"/>
      <family val="2"/>
    </font>
    <font>
      <sz val="11"/>
      <color indexed="60"/>
      <name val="Trebuchet MS"/>
      <family val="2"/>
    </font>
    <font>
      <sz val="11"/>
      <color indexed="52"/>
      <name val="Trebuchet MS"/>
      <family val="2"/>
    </font>
    <font>
      <b/>
      <sz val="11"/>
      <color indexed="9"/>
      <name val="Trebuchet MS"/>
      <family val="2"/>
    </font>
    <font>
      <i/>
      <sz val="11"/>
      <color indexed="23"/>
      <name val="Trebuchet MS"/>
      <family val="2"/>
    </font>
    <font>
      <sz val="11"/>
      <color indexed="10"/>
      <name val="Trebuchet MS"/>
      <family val="2"/>
    </font>
    <font>
      <b/>
      <sz val="11"/>
      <color indexed="8"/>
      <name val="Trebuchet MS"/>
      <family val="2"/>
    </font>
    <font>
      <sz val="11"/>
      <color indexed="62"/>
      <name val="Trebuchet MS"/>
      <family val="2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6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7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color indexed="2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25"/>
      </top>
      <bottom style="double">
        <color indexed="25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5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0" fillId="5" borderId="1" applyNumberFormat="0" applyAlignment="0" applyProtection="0"/>
    <xf numFmtId="0" fontId="3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4" fillId="6" borderId="2" applyNumberFormat="0" applyAlignment="0" applyProtection="0"/>
    <xf numFmtId="0" fontId="5" fillId="6" borderId="3" applyNumberFormat="0" applyAlignment="0" applyProtection="0"/>
    <xf numFmtId="0" fontId="6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13" fillId="15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4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9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 wrapText="1" shrinkToFit="1"/>
    </xf>
    <xf numFmtId="0" fontId="25" fillId="0" borderId="10" xfId="0" applyFont="1" applyFill="1" applyBorder="1" applyAlignment="1">
      <alignment horizontal="center" vertical="center" wrapText="1" shrinkToFit="1"/>
    </xf>
    <xf numFmtId="0" fontId="26" fillId="0" borderId="10" xfId="0" applyFont="1" applyFill="1" applyBorder="1" applyAlignment="1">
      <alignment horizontal="center" vertical="center" wrapText="1" shrinkToFit="1"/>
    </xf>
    <xf numFmtId="0" fontId="24" fillId="0" borderId="0" xfId="0" applyFont="1" applyAlignment="1">
      <alignment/>
    </xf>
    <xf numFmtId="0" fontId="28" fillId="0" borderId="11" xfId="0" applyFont="1" applyBorder="1" applyAlignment="1">
      <alignment horizontal="center" vertical="center" wrapText="1" shrinkToFit="1"/>
    </xf>
    <xf numFmtId="0" fontId="28" fillId="0" borderId="11" xfId="0" applyFont="1" applyFill="1" applyBorder="1" applyAlignment="1">
      <alignment horizontal="center" vertical="center" wrapText="1" shrinkToFit="1"/>
    </xf>
    <xf numFmtId="0" fontId="27" fillId="0" borderId="0" xfId="0" applyFont="1" applyFill="1" applyAlignment="1">
      <alignment/>
    </xf>
    <xf numFmtId="0" fontId="24" fillId="0" borderId="0" xfId="0" applyFont="1" applyFill="1" applyAlignment="1">
      <alignment/>
    </xf>
    <xf numFmtId="3" fontId="24" fillId="0" borderId="0" xfId="0" applyNumberFormat="1" applyFont="1" applyFill="1" applyAlignment="1">
      <alignment/>
    </xf>
    <xf numFmtId="0" fontId="24" fillId="0" borderId="0" xfId="0" applyFont="1" applyAlignment="1">
      <alignment horizontal="left"/>
    </xf>
    <xf numFmtId="4" fontId="24" fillId="0" borderId="0" xfId="0" applyNumberFormat="1" applyFont="1" applyAlignment="1">
      <alignment/>
    </xf>
    <xf numFmtId="4" fontId="24" fillId="0" borderId="0" xfId="0" applyNumberFormat="1" applyFont="1" applyFill="1" applyAlignment="1">
      <alignment/>
    </xf>
    <xf numFmtId="3" fontId="24" fillId="0" borderId="0" xfId="0" applyNumberFormat="1" applyFont="1" applyAlignment="1">
      <alignment horizontal="right"/>
    </xf>
    <xf numFmtId="0" fontId="24" fillId="0" borderId="0" xfId="0" applyFont="1" applyAlignment="1">
      <alignment wrapText="1"/>
    </xf>
    <xf numFmtId="0" fontId="27" fillId="6" borderId="11" xfId="0" applyFont="1" applyFill="1" applyBorder="1" applyAlignment="1">
      <alignment horizontal="left"/>
    </xf>
    <xf numFmtId="0" fontId="27" fillId="6" borderId="11" xfId="0" applyFont="1" applyFill="1" applyBorder="1" applyAlignment="1">
      <alignment/>
    </xf>
    <xf numFmtId="4" fontId="27" fillId="6" borderId="11" xfId="0" applyNumberFormat="1" applyFont="1" applyFill="1" applyBorder="1" applyAlignment="1">
      <alignment/>
    </xf>
    <xf numFmtId="4" fontId="27" fillId="15" borderId="11" xfId="0" applyNumberFormat="1" applyFont="1" applyFill="1" applyBorder="1" applyAlignment="1">
      <alignment/>
    </xf>
    <xf numFmtId="3" fontId="24" fillId="15" borderId="11" xfId="0" applyNumberFormat="1" applyFont="1" applyFill="1" applyBorder="1" applyAlignment="1">
      <alignment horizontal="right"/>
    </xf>
    <xf numFmtId="3" fontId="24" fillId="6" borderId="11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7" fillId="0" borderId="0" xfId="0" applyNumberFormat="1" applyFont="1" applyAlignment="1">
      <alignment/>
    </xf>
    <xf numFmtId="4" fontId="27" fillId="0" borderId="0" xfId="0" applyNumberFormat="1" applyFont="1" applyFill="1" applyAlignment="1">
      <alignment/>
    </xf>
    <xf numFmtId="3" fontId="27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3" fontId="24" fillId="0" borderId="0" xfId="0" applyNumberFormat="1" applyFont="1" applyFill="1" applyAlignment="1">
      <alignment horizontal="right"/>
    </xf>
    <xf numFmtId="0" fontId="24" fillId="0" borderId="0" xfId="0" applyFont="1" applyBorder="1" applyAlignment="1">
      <alignment horizontal="left" wrapText="1"/>
    </xf>
    <xf numFmtId="4" fontId="24" fillId="0" borderId="0" xfId="0" applyNumberFormat="1" applyFont="1" applyBorder="1" applyAlignment="1">
      <alignment horizontal="right"/>
    </xf>
    <xf numFmtId="4" fontId="24" fillId="0" borderId="0" xfId="0" applyNumberFormat="1" applyFont="1" applyFill="1" applyBorder="1" applyAlignment="1">
      <alignment horizontal="right"/>
    </xf>
    <xf numFmtId="0" fontId="24" fillId="6" borderId="11" xfId="0" applyFont="1" applyFill="1" applyBorder="1" applyAlignment="1">
      <alignment/>
    </xf>
    <xf numFmtId="4" fontId="27" fillId="6" borderId="11" xfId="0" applyNumberFormat="1" applyFont="1" applyFill="1" applyBorder="1" applyAlignment="1">
      <alignment horizontal="right"/>
    </xf>
    <xf numFmtId="3" fontId="27" fillId="15" borderId="11" xfId="0" applyNumberFormat="1" applyFont="1" applyFill="1" applyBorder="1" applyAlignment="1">
      <alignment horizontal="right"/>
    </xf>
    <xf numFmtId="3" fontId="27" fillId="6" borderId="11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wrapText="1"/>
    </xf>
    <xf numFmtId="0" fontId="29" fillId="0" borderId="0" xfId="0" applyFont="1" applyAlignment="1">
      <alignment/>
    </xf>
    <xf numFmtId="0" fontId="29" fillId="6" borderId="12" xfId="0" applyFont="1" applyFill="1" applyBorder="1" applyAlignment="1">
      <alignment/>
    </xf>
    <xf numFmtId="0" fontId="27" fillId="6" borderId="12" xfId="0" applyFont="1" applyFill="1" applyBorder="1" applyAlignment="1">
      <alignment wrapText="1"/>
    </xf>
    <xf numFmtId="4" fontId="27" fillId="6" borderId="12" xfId="0" applyNumberFormat="1" applyFont="1" applyFill="1" applyBorder="1" applyAlignment="1">
      <alignment/>
    </xf>
    <xf numFmtId="3" fontId="27" fillId="15" borderId="12" xfId="0" applyNumberFormat="1" applyFont="1" applyFill="1" applyBorder="1" applyAlignment="1">
      <alignment horizontal="right"/>
    </xf>
    <xf numFmtId="3" fontId="24" fillId="6" borderId="12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 horizontal="right"/>
    </xf>
    <xf numFmtId="0" fontId="30" fillId="0" borderId="0" xfId="0" applyFont="1" applyAlignment="1">
      <alignment horizontal="left"/>
    </xf>
    <xf numFmtId="0" fontId="31" fillId="0" borderId="0" xfId="0" applyFont="1" applyAlignment="1">
      <alignment/>
    </xf>
    <xf numFmtId="0" fontId="18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36" fillId="0" borderId="11" xfId="0" applyFont="1" applyBorder="1" applyAlignment="1">
      <alignment horizontal="center" vertical="center" wrapText="1"/>
    </xf>
    <xf numFmtId="3" fontId="37" fillId="0" borderId="11" xfId="0" applyNumberFormat="1" applyFont="1" applyBorder="1" applyAlignment="1">
      <alignment horizontal="center" vertical="center" wrapText="1"/>
    </xf>
    <xf numFmtId="3" fontId="37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6" fillId="0" borderId="11" xfId="0" applyFont="1" applyFill="1" applyBorder="1" applyAlignment="1">
      <alignment horizontal="center" vertical="center" wrapText="1" shrinkToFit="1"/>
    </xf>
    <xf numFmtId="0" fontId="37" fillId="0" borderId="11" xfId="0" applyFont="1" applyBorder="1" applyAlignment="1">
      <alignment horizontal="center"/>
    </xf>
    <xf numFmtId="0" fontId="28" fillId="16" borderId="0" xfId="0" applyFont="1" applyFill="1" applyAlignment="1">
      <alignment horizontal="left" vertical="top"/>
    </xf>
    <xf numFmtId="0" fontId="28" fillId="16" borderId="0" xfId="0" applyFont="1" applyFill="1" applyAlignment="1">
      <alignment/>
    </xf>
    <xf numFmtId="4" fontId="27" fillId="16" borderId="0" xfId="0" applyNumberFormat="1" applyFont="1" applyFill="1" applyAlignment="1">
      <alignment/>
    </xf>
    <xf numFmtId="1" fontId="27" fillId="16" borderId="0" xfId="0" applyNumberFormat="1" applyFont="1" applyFill="1" applyBorder="1" applyAlignment="1">
      <alignment/>
    </xf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/>
    </xf>
    <xf numFmtId="1" fontId="27" fillId="0" borderId="0" xfId="0" applyNumberFormat="1" applyFont="1" applyBorder="1" applyAlignment="1">
      <alignment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/>
    </xf>
    <xf numFmtId="4" fontId="24" fillId="0" borderId="0" xfId="0" applyNumberFormat="1" applyFont="1" applyFill="1" applyAlignment="1">
      <alignment horizontal="center"/>
    </xf>
    <xf numFmtId="1" fontId="24" fillId="0" borderId="0" xfId="0" applyNumberFormat="1" applyFont="1" applyFill="1" applyBorder="1" applyAlignment="1">
      <alignment/>
    </xf>
    <xf numFmtId="1" fontId="24" fillId="0" borderId="0" xfId="0" applyNumberFormat="1" applyFont="1" applyBorder="1" applyAlignment="1">
      <alignment/>
    </xf>
    <xf numFmtId="0" fontId="28" fillId="0" borderId="0" xfId="0" applyFont="1" applyAlignment="1">
      <alignment wrapText="1"/>
    </xf>
    <xf numFmtId="0" fontId="24" fillId="0" borderId="0" xfId="0" applyFont="1" applyAlignment="1">
      <alignment horizontal="left" vertical="top"/>
    </xf>
    <xf numFmtId="0" fontId="37" fillId="0" borderId="0" xfId="0" applyFont="1" applyAlignment="1">
      <alignment horizontal="left" vertical="top"/>
    </xf>
    <xf numFmtId="0" fontId="37" fillId="0" borderId="0" xfId="0" applyFont="1" applyAlignment="1">
      <alignment/>
    </xf>
    <xf numFmtId="4" fontId="27" fillId="0" borderId="0" xfId="0" applyNumberFormat="1" applyFont="1" applyFill="1" applyAlignment="1">
      <alignment horizontal="right"/>
    </xf>
    <xf numFmtId="0" fontId="39" fillId="0" borderId="0" xfId="0" applyFont="1" applyAlignment="1">
      <alignment horizontal="left" vertical="top"/>
    </xf>
    <xf numFmtId="4" fontId="24" fillId="0" borderId="0" xfId="0" applyNumberFormat="1" applyFont="1" applyFill="1" applyAlignment="1">
      <alignment horizontal="right"/>
    </xf>
    <xf numFmtId="0" fontId="28" fillId="16" borderId="13" xfId="0" applyFont="1" applyFill="1" applyBorder="1" applyAlignment="1">
      <alignment horizontal="left" vertical="top" wrapText="1"/>
    </xf>
    <xf numFmtId="0" fontId="28" fillId="16" borderId="13" xfId="0" applyFont="1" applyFill="1" applyBorder="1" applyAlignment="1">
      <alignment horizontal="left" vertical="center" wrapText="1"/>
    </xf>
    <xf numFmtId="4" fontId="28" fillId="16" borderId="13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 wrapText="1"/>
    </xf>
    <xf numFmtId="0" fontId="27" fillId="16" borderId="13" xfId="0" applyNumberFormat="1" applyFont="1" applyFill="1" applyBorder="1" applyAlignment="1">
      <alignment horizontal="left" wrapText="1"/>
    </xf>
    <xf numFmtId="4" fontId="27" fillId="16" borderId="13" xfId="0" applyNumberFormat="1" applyFont="1" applyFill="1" applyBorder="1" applyAlignment="1" applyProtection="1">
      <alignment/>
      <protection hidden="1"/>
    </xf>
    <xf numFmtId="0" fontId="24" fillId="0" borderId="0" xfId="0" applyFont="1" applyBorder="1" applyAlignment="1">
      <alignment/>
    </xf>
    <xf numFmtId="0" fontId="27" fillId="0" borderId="0" xfId="0" applyNumberFormat="1" applyFont="1" applyAlignment="1">
      <alignment horizontal="left" vertical="top" wrapText="1"/>
    </xf>
    <xf numFmtId="4" fontId="27" fillId="0" borderId="0" xfId="0" applyNumberFormat="1" applyFont="1" applyFill="1" applyAlignment="1" applyProtection="1">
      <alignment/>
      <protection hidden="1"/>
    </xf>
    <xf numFmtId="4" fontId="27" fillId="0" borderId="0" xfId="0" applyNumberFormat="1" applyFont="1" applyFill="1" applyAlignment="1" applyProtection="1">
      <alignment horizontal="right"/>
      <protection hidden="1"/>
    </xf>
    <xf numFmtId="4" fontId="27" fillId="0" borderId="0" xfId="0" applyNumberFormat="1" applyFont="1" applyAlignment="1" applyProtection="1">
      <alignment/>
      <protection hidden="1"/>
    </xf>
    <xf numFmtId="4" fontId="27" fillId="0" borderId="0" xfId="0" applyNumberFormat="1" applyFont="1" applyAlignment="1" applyProtection="1">
      <alignment horizontal="right"/>
      <protection hidden="1"/>
    </xf>
    <xf numFmtId="0" fontId="40" fillId="0" borderId="0" xfId="0" applyNumberFormat="1" applyFont="1" applyAlignment="1">
      <alignment horizontal="left" vertical="top" wrapText="1"/>
    </xf>
    <xf numFmtId="4" fontId="27" fillId="0" borderId="0" xfId="0" applyNumberFormat="1" applyFont="1" applyAlignment="1">
      <alignment horizontal="right"/>
    </xf>
    <xf numFmtId="0" fontId="39" fillId="0" borderId="0" xfId="0" applyNumberFormat="1" applyFont="1" applyAlignment="1">
      <alignment horizontal="left"/>
    </xf>
    <xf numFmtId="4" fontId="24" fillId="0" borderId="0" xfId="0" applyNumberFormat="1" applyFont="1" applyFill="1" applyAlignment="1" applyProtection="1">
      <alignment/>
      <protection locked="0"/>
    </xf>
    <xf numFmtId="3" fontId="24" fillId="0" borderId="0" xfId="0" applyNumberFormat="1" applyFont="1" applyFill="1" applyAlignment="1">
      <alignment/>
    </xf>
    <xf numFmtId="0" fontId="28" fillId="0" borderId="0" xfId="0" applyNumberFormat="1" applyFont="1" applyAlignment="1">
      <alignment horizontal="left" vertical="top" wrapText="1"/>
    </xf>
    <xf numFmtId="4" fontId="28" fillId="0" borderId="0" xfId="0" applyNumberFormat="1" applyFont="1" applyAlignment="1" applyProtection="1">
      <alignment/>
      <protection hidden="1"/>
    </xf>
    <xf numFmtId="4" fontId="28" fillId="0" borderId="0" xfId="0" applyNumberFormat="1" applyFont="1" applyAlignment="1" applyProtection="1">
      <alignment horizontal="right"/>
      <protection hidden="1"/>
    </xf>
    <xf numFmtId="0" fontId="39" fillId="0" borderId="0" xfId="0" applyNumberFormat="1" applyFont="1" applyFill="1" applyAlignment="1">
      <alignment horizontal="left"/>
    </xf>
    <xf numFmtId="0" fontId="39" fillId="0" borderId="0" xfId="0" applyNumberFormat="1" applyFont="1" applyFill="1" applyAlignment="1">
      <alignment/>
    </xf>
    <xf numFmtId="0" fontId="39" fillId="0" borderId="0" xfId="0" applyNumberFormat="1" applyFont="1" applyBorder="1" applyAlignment="1">
      <alignment horizontal="left" wrapText="1"/>
    </xf>
    <xf numFmtId="4" fontId="24" fillId="0" borderId="0" xfId="0" applyNumberFormat="1" applyFont="1" applyFill="1" applyAlignment="1" applyProtection="1">
      <alignment horizontal="right"/>
      <protection locked="0"/>
    </xf>
    <xf numFmtId="0" fontId="39" fillId="0" borderId="0" xfId="0" applyNumberFormat="1" applyFont="1" applyAlignment="1">
      <alignment/>
    </xf>
    <xf numFmtId="0" fontId="37" fillId="0" borderId="0" xfId="0" applyNumberFormat="1" applyFont="1" applyAlignment="1">
      <alignment horizontal="left"/>
    </xf>
    <xf numFmtId="0" fontId="37" fillId="0" borderId="0" xfId="0" applyNumberFormat="1" applyFont="1" applyAlignment="1">
      <alignment/>
    </xf>
    <xf numFmtId="4" fontId="27" fillId="0" borderId="0" xfId="0" applyNumberFormat="1" applyFont="1" applyFill="1" applyAlignment="1" applyProtection="1">
      <alignment/>
      <protection locked="0"/>
    </xf>
    <xf numFmtId="0" fontId="39" fillId="0" borderId="0" xfId="0" applyNumberFormat="1" applyFont="1" applyFill="1" applyAlignment="1">
      <alignment horizontal="left" vertical="top"/>
    </xf>
    <xf numFmtId="0" fontId="39" fillId="0" borderId="0" xfId="0" applyNumberFormat="1" applyFont="1" applyFill="1" applyAlignment="1">
      <alignment wrapText="1"/>
    </xf>
    <xf numFmtId="4" fontId="28" fillId="0" borderId="0" xfId="0" applyNumberFormat="1" applyFont="1" applyFill="1" applyAlignment="1" applyProtection="1">
      <alignment/>
      <protection hidden="1"/>
    </xf>
    <xf numFmtId="4" fontId="28" fillId="0" borderId="0" xfId="0" applyNumberFormat="1" applyFont="1" applyFill="1" applyAlignment="1" applyProtection="1">
      <alignment horizontal="right"/>
      <protection hidden="1"/>
    </xf>
    <xf numFmtId="4" fontId="40" fillId="0" borderId="0" xfId="0" applyNumberFormat="1" applyFont="1" applyFill="1" applyAlignment="1" applyProtection="1">
      <alignment/>
      <protection hidden="1"/>
    </xf>
    <xf numFmtId="0" fontId="27" fillId="0" borderId="0" xfId="0" applyNumberFormat="1" applyFont="1" applyBorder="1" applyAlignment="1">
      <alignment horizontal="left" vertical="top" wrapText="1"/>
    </xf>
    <xf numFmtId="0" fontId="27" fillId="0" borderId="0" xfId="0" applyNumberFormat="1" applyFont="1" applyBorder="1" applyAlignment="1">
      <alignment horizontal="left" wrapText="1"/>
    </xf>
    <xf numFmtId="0" fontId="24" fillId="0" borderId="0" xfId="0" applyNumberFormat="1" applyFont="1" applyBorder="1" applyAlignment="1">
      <alignment horizontal="left" vertical="top" wrapText="1"/>
    </xf>
    <xf numFmtId="0" fontId="24" fillId="0" borderId="0" xfId="0" applyNumberFormat="1" applyFont="1" applyBorder="1" applyAlignment="1">
      <alignment horizontal="left" wrapText="1"/>
    </xf>
    <xf numFmtId="0" fontId="24" fillId="0" borderId="0" xfId="0" applyNumberFormat="1" applyFont="1" applyAlignment="1">
      <alignment horizontal="left" vertical="top" wrapText="1"/>
    </xf>
    <xf numFmtId="0" fontId="28" fillId="16" borderId="13" xfId="0" applyNumberFormat="1" applyFont="1" applyFill="1" applyBorder="1" applyAlignment="1">
      <alignment horizontal="left" vertical="top" wrapText="1"/>
    </xf>
    <xf numFmtId="4" fontId="28" fillId="16" borderId="13" xfId="0" applyNumberFormat="1" applyFont="1" applyFill="1" applyBorder="1" applyAlignment="1" applyProtection="1">
      <alignment/>
      <protection hidden="1"/>
    </xf>
    <xf numFmtId="4" fontId="28" fillId="16" borderId="13" xfId="0" applyNumberFormat="1" applyFont="1" applyFill="1" applyBorder="1" applyAlignment="1" applyProtection="1">
      <alignment horizontal="right"/>
      <protection hidden="1"/>
    </xf>
    <xf numFmtId="4" fontId="40" fillId="0" borderId="0" xfId="0" applyNumberFormat="1" applyFont="1" applyAlignment="1" applyProtection="1">
      <alignment/>
      <protection hidden="1"/>
    </xf>
    <xf numFmtId="0" fontId="39" fillId="0" borderId="0" xfId="0" applyNumberFormat="1" applyFont="1" applyBorder="1" applyAlignment="1">
      <alignment horizontal="left"/>
    </xf>
    <xf numFmtId="0" fontId="39" fillId="0" borderId="0" xfId="0" applyNumberFormat="1" applyFont="1" applyBorder="1" applyAlignment="1">
      <alignment/>
    </xf>
    <xf numFmtId="0" fontId="37" fillId="0" borderId="0" xfId="0" applyNumberFormat="1" applyFont="1" applyBorder="1" applyAlignment="1">
      <alignment horizontal="left"/>
    </xf>
    <xf numFmtId="0" fontId="37" fillId="0" borderId="0" xfId="0" applyNumberFormat="1" applyFont="1" applyBorder="1" applyAlignment="1">
      <alignment/>
    </xf>
    <xf numFmtId="1" fontId="27" fillId="0" borderId="0" xfId="0" applyNumberFormat="1" applyFont="1" applyFill="1" applyBorder="1" applyAlignment="1">
      <alignment/>
    </xf>
    <xf numFmtId="4" fontId="27" fillId="17" borderId="0" xfId="0" applyNumberFormat="1" applyFont="1" applyFill="1" applyAlignment="1">
      <alignment/>
    </xf>
    <xf numFmtId="1" fontId="24" fillId="17" borderId="0" xfId="0" applyNumberFormat="1" applyFont="1" applyFill="1" applyBorder="1" applyAlignment="1">
      <alignment/>
    </xf>
    <xf numFmtId="1" fontId="27" fillId="17" borderId="0" xfId="0" applyNumberFormat="1" applyFont="1" applyFill="1" applyBorder="1" applyAlignment="1">
      <alignment/>
    </xf>
    <xf numFmtId="0" fontId="27" fillId="0" borderId="0" xfId="0" applyFont="1" applyAlignment="1">
      <alignment horizontal="left"/>
    </xf>
    <xf numFmtId="0" fontId="24" fillId="17" borderId="0" xfId="0" applyFont="1" applyFill="1" applyAlignment="1">
      <alignment/>
    </xf>
    <xf numFmtId="0" fontId="42" fillId="0" borderId="14" xfId="0" applyNumberFormat="1" applyFont="1" applyBorder="1" applyAlignment="1">
      <alignment horizontal="center" vertical="center" wrapText="1"/>
    </xf>
    <xf numFmtId="0" fontId="27" fillId="0" borderId="14" xfId="0" applyNumberFormat="1" applyFont="1" applyBorder="1" applyAlignment="1">
      <alignment horizontal="center" vertical="center" wrapText="1"/>
    </xf>
    <xf numFmtId="3" fontId="37" fillId="0" borderId="14" xfId="0" applyNumberFormat="1" applyFont="1" applyFill="1" applyBorder="1" applyAlignment="1">
      <alignment horizontal="center" vertical="center" wrapText="1"/>
    </xf>
    <xf numFmtId="3" fontId="37" fillId="0" borderId="14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 shrinkToFit="1"/>
    </xf>
    <xf numFmtId="0" fontId="27" fillId="0" borderId="14" xfId="0" applyFont="1" applyBorder="1" applyAlignment="1">
      <alignment horizontal="center"/>
    </xf>
    <xf numFmtId="0" fontId="27" fillId="0" borderId="14" xfId="0" applyNumberFormat="1" applyFont="1" applyBorder="1" applyAlignment="1">
      <alignment horizontal="left"/>
    </xf>
    <xf numFmtId="0" fontId="28" fillId="0" borderId="14" xfId="0" applyFont="1" applyBorder="1" applyAlignment="1">
      <alignment horizontal="center" vertical="center" wrapText="1"/>
    </xf>
    <xf numFmtId="4" fontId="28" fillId="0" borderId="14" xfId="0" applyNumberFormat="1" applyFont="1" applyFill="1" applyBorder="1" applyAlignment="1">
      <alignment horizontal="right" wrapText="1"/>
    </xf>
    <xf numFmtId="3" fontId="27" fillId="0" borderId="14" xfId="0" applyNumberFormat="1" applyFont="1" applyFill="1" applyBorder="1" applyAlignment="1">
      <alignment/>
    </xf>
    <xf numFmtId="3" fontId="27" fillId="0" borderId="14" xfId="0" applyNumberFormat="1" applyFont="1" applyBorder="1" applyAlignment="1" applyProtection="1">
      <alignment horizontal="left"/>
      <protection locked="0"/>
    </xf>
    <xf numFmtId="4" fontId="28" fillId="0" borderId="14" xfId="0" applyNumberFormat="1" applyFont="1" applyFill="1" applyBorder="1" applyAlignment="1">
      <alignment horizontal="right" vertical="center" wrapText="1"/>
    </xf>
    <xf numFmtId="3" fontId="24" fillId="0" borderId="14" xfId="0" applyNumberFormat="1" applyFont="1" applyBorder="1" applyAlignment="1" applyProtection="1">
      <alignment horizontal="left"/>
      <protection locked="0"/>
    </xf>
    <xf numFmtId="4" fontId="40" fillId="0" borderId="14" xfId="0" applyNumberFormat="1" applyFont="1" applyBorder="1" applyAlignment="1">
      <alignment horizontal="right" vertical="center" wrapText="1"/>
    </xf>
    <xf numFmtId="3" fontId="24" fillId="0" borderId="14" xfId="0" applyNumberFormat="1" applyFont="1" applyBorder="1" applyAlignment="1" applyProtection="1">
      <alignment/>
      <protection locked="0"/>
    </xf>
    <xf numFmtId="4" fontId="27" fillId="0" borderId="14" xfId="0" applyNumberFormat="1" applyFont="1" applyBorder="1" applyAlignment="1" applyProtection="1">
      <alignment/>
      <protection locked="0"/>
    </xf>
    <xf numFmtId="4" fontId="24" fillId="0" borderId="14" xfId="0" applyNumberFormat="1" applyFont="1" applyFill="1" applyBorder="1" applyAlignment="1" applyProtection="1">
      <alignment/>
      <protection locked="0"/>
    </xf>
    <xf numFmtId="0" fontId="39" fillId="0" borderId="0" xfId="0" applyNumberFormat="1" applyFont="1" applyBorder="1" applyAlignment="1">
      <alignment horizontal="center"/>
    </xf>
    <xf numFmtId="3" fontId="43" fillId="0" borderId="14" xfId="0" applyNumberFormat="1" applyFont="1" applyFill="1" applyBorder="1" applyAlignment="1">
      <alignment horizontal="center" vertical="center" wrapText="1"/>
    </xf>
    <xf numFmtId="3" fontId="43" fillId="0" borderId="14" xfId="0" applyNumberFormat="1" applyFont="1" applyBorder="1" applyAlignment="1">
      <alignment horizontal="center" vertical="center" wrapText="1"/>
    </xf>
    <xf numFmtId="3" fontId="44" fillId="0" borderId="14" xfId="0" applyNumberFormat="1" applyFont="1" applyBorder="1" applyAlignment="1" applyProtection="1">
      <alignment horizontal="left"/>
      <protection locked="0"/>
    </xf>
    <xf numFmtId="0" fontId="27" fillId="0" borderId="14" xfId="0" applyNumberFormat="1" applyFont="1" applyBorder="1" applyAlignment="1">
      <alignment horizontal="center" vertical="top" wrapText="1"/>
    </xf>
    <xf numFmtId="0" fontId="27" fillId="0" borderId="14" xfId="0" applyNumberFormat="1" applyFont="1" applyBorder="1" applyAlignment="1">
      <alignment horizontal="left" wrapText="1"/>
    </xf>
    <xf numFmtId="0" fontId="27" fillId="0" borderId="14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 horizontal="right" vertical="center" wrapText="1"/>
    </xf>
    <xf numFmtId="0" fontId="24" fillId="0" borderId="14" xfId="0" applyNumberFormat="1" applyFont="1" applyBorder="1" applyAlignment="1">
      <alignment horizontal="center"/>
    </xf>
    <xf numFmtId="0" fontId="24" fillId="0" borderId="14" xfId="0" applyNumberFormat="1" applyFont="1" applyBorder="1" applyAlignment="1">
      <alignment horizontal="left"/>
    </xf>
    <xf numFmtId="0" fontId="39" fillId="0" borderId="14" xfId="0" applyNumberFormat="1" applyFont="1" applyFill="1" applyBorder="1" applyAlignment="1">
      <alignment horizontal="center" vertical="top"/>
    </xf>
    <xf numFmtId="0" fontId="39" fillId="0" borderId="14" xfId="0" applyNumberFormat="1" applyFont="1" applyFill="1" applyBorder="1" applyAlignment="1">
      <alignment/>
    </xf>
    <xf numFmtId="4" fontId="24" fillId="0" borderId="14" xfId="0" applyNumberFormat="1" applyFont="1" applyFill="1" applyBorder="1" applyAlignment="1" applyProtection="1">
      <alignment horizontal="right"/>
      <protection locked="0"/>
    </xf>
    <xf numFmtId="0" fontId="39" fillId="0" borderId="14" xfId="0" applyNumberFormat="1" applyFont="1" applyBorder="1" applyAlignment="1">
      <alignment horizontal="center"/>
    </xf>
    <xf numFmtId="0" fontId="39" fillId="0" borderId="14" xfId="0" applyNumberFormat="1" applyFont="1" applyBorder="1" applyAlignment="1">
      <alignment/>
    </xf>
    <xf numFmtId="4" fontId="40" fillId="0" borderId="14" xfId="0" applyNumberFormat="1" applyFont="1" applyFill="1" applyBorder="1" applyAlignment="1">
      <alignment horizontal="right" vertical="center" wrapText="1"/>
    </xf>
    <xf numFmtId="4" fontId="40" fillId="0" borderId="14" xfId="0" applyNumberFormat="1" applyFont="1" applyFill="1" applyBorder="1" applyAlignment="1">
      <alignment vertical="center" wrapText="1"/>
    </xf>
    <xf numFmtId="3" fontId="27" fillId="0" borderId="14" xfId="0" applyNumberFormat="1" applyFont="1" applyBorder="1" applyAlignment="1" applyProtection="1">
      <alignment/>
      <protection locked="0"/>
    </xf>
    <xf numFmtId="4" fontId="27" fillId="0" borderId="14" xfId="0" applyNumberFormat="1" applyFont="1" applyBorder="1" applyAlignment="1">
      <alignment/>
    </xf>
    <xf numFmtId="4" fontId="27" fillId="0" borderId="14" xfId="0" applyNumberFormat="1" applyFont="1" applyBorder="1" applyAlignment="1" applyProtection="1">
      <alignment/>
      <protection hidden="1"/>
    </xf>
    <xf numFmtId="0" fontId="39" fillId="0" borderId="14" xfId="0" applyNumberFormat="1" applyFont="1" applyBorder="1" applyAlignment="1">
      <alignment horizontal="left" vertical="top" wrapText="1"/>
    </xf>
    <xf numFmtId="0" fontId="37" fillId="0" borderId="14" xfId="0" applyNumberFormat="1" applyFont="1" applyBorder="1" applyAlignment="1">
      <alignment horizontal="center"/>
    </xf>
    <xf numFmtId="0" fontId="37" fillId="0" borderId="14" xfId="0" applyNumberFormat="1" applyFont="1" applyBorder="1" applyAlignment="1">
      <alignment/>
    </xf>
    <xf numFmtId="4" fontId="27" fillId="0" borderId="14" xfId="0" applyNumberFormat="1" applyFont="1" applyFill="1" applyBorder="1" applyAlignment="1" applyProtection="1">
      <alignment/>
      <protection locked="0"/>
    </xf>
    <xf numFmtId="0" fontId="39" fillId="0" borderId="14" xfId="0" applyNumberFormat="1" applyFont="1" applyBorder="1" applyAlignment="1">
      <alignment horizontal="left"/>
    </xf>
    <xf numFmtId="0" fontId="37" fillId="0" borderId="14" xfId="0" applyNumberFormat="1" applyFont="1" applyBorder="1" applyAlignment="1">
      <alignment horizontal="left"/>
    </xf>
    <xf numFmtId="0" fontId="39" fillId="0" borderId="14" xfId="0" applyNumberFormat="1" applyFont="1" applyFill="1" applyBorder="1" applyAlignment="1">
      <alignment horizontal="center"/>
    </xf>
    <xf numFmtId="0" fontId="37" fillId="0" borderId="14" xfId="0" applyNumberFormat="1" applyFont="1" applyFill="1" applyBorder="1" applyAlignment="1">
      <alignment horizontal="center"/>
    </xf>
    <xf numFmtId="0" fontId="37" fillId="0" borderId="14" xfId="0" applyNumberFormat="1" applyFont="1" applyFill="1" applyBorder="1" applyAlignment="1">
      <alignment/>
    </xf>
    <xf numFmtId="0" fontId="39" fillId="0" borderId="14" xfId="0" applyNumberFormat="1" applyFont="1" applyBorder="1" applyAlignment="1">
      <alignment horizontal="left" wrapText="1"/>
    </xf>
    <xf numFmtId="0" fontId="37" fillId="0" borderId="14" xfId="0" applyNumberFormat="1" applyFont="1" applyBorder="1" applyAlignment="1">
      <alignment horizontal="left" wrapText="1"/>
    </xf>
    <xf numFmtId="4" fontId="27" fillId="0" borderId="14" xfId="0" applyNumberFormat="1" applyFont="1" applyFill="1" applyBorder="1" applyAlignment="1" applyProtection="1">
      <alignment/>
      <protection hidden="1"/>
    </xf>
    <xf numFmtId="4" fontId="24" fillId="0" borderId="14" xfId="0" applyNumberFormat="1" applyFont="1" applyFill="1" applyBorder="1" applyAlignment="1" applyProtection="1">
      <alignment/>
      <protection hidden="1"/>
    </xf>
    <xf numFmtId="3" fontId="24" fillId="0" borderId="14" xfId="0" applyNumberFormat="1" applyFont="1" applyFill="1" applyBorder="1" applyAlignment="1">
      <alignment/>
    </xf>
    <xf numFmtId="4" fontId="24" fillId="0" borderId="14" xfId="0" applyNumberFormat="1" applyFont="1" applyBorder="1" applyAlignment="1" applyProtection="1">
      <alignment/>
      <protection locked="0"/>
    </xf>
    <xf numFmtId="4" fontId="27" fillId="0" borderId="14" xfId="0" applyNumberFormat="1" applyFont="1" applyBorder="1" applyAlignment="1">
      <alignment horizontal="right"/>
    </xf>
    <xf numFmtId="0" fontId="27" fillId="0" borderId="14" xfId="0" applyNumberFormat="1" applyFont="1" applyBorder="1" applyAlignment="1" applyProtection="1">
      <alignment horizontal="center"/>
      <protection hidden="1"/>
    </xf>
    <xf numFmtId="0" fontId="27" fillId="0" borderId="14" xfId="0" applyNumberFormat="1" applyFont="1" applyBorder="1" applyAlignment="1" applyProtection="1">
      <alignment/>
      <protection hidden="1"/>
    </xf>
    <xf numFmtId="0" fontId="42" fillId="0" borderId="14" xfId="0" applyFont="1" applyBorder="1" applyAlignment="1">
      <alignment vertical="center"/>
    </xf>
    <xf numFmtId="0" fontId="24" fillId="0" borderId="14" xfId="0" applyFont="1" applyBorder="1" applyAlignment="1">
      <alignment/>
    </xf>
    <xf numFmtId="3" fontId="45" fillId="0" borderId="14" xfId="0" applyNumberFormat="1" applyFont="1" applyBorder="1" applyAlignment="1" applyProtection="1">
      <alignment horizontal="left"/>
      <protection locked="0"/>
    </xf>
    <xf numFmtId="4" fontId="24" fillId="0" borderId="14" xfId="0" applyNumberFormat="1" applyFont="1" applyBorder="1" applyAlignment="1">
      <alignment horizontal="right" vertical="center" wrapText="1"/>
    </xf>
    <xf numFmtId="0" fontId="42" fillId="0" borderId="14" xfId="0" applyFont="1" applyBorder="1" applyAlignment="1">
      <alignment/>
    </xf>
    <xf numFmtId="4" fontId="28" fillId="16" borderId="14" xfId="0" applyNumberFormat="1" applyFont="1" applyFill="1" applyBorder="1" applyAlignment="1">
      <alignment horizontal="right" vertical="center" wrapText="1"/>
    </xf>
    <xf numFmtId="3" fontId="27" fillId="16" borderId="14" xfId="0" applyNumberFormat="1" applyFont="1" applyFill="1" applyBorder="1" applyAlignment="1">
      <alignment vertical="center"/>
    </xf>
    <xf numFmtId="3" fontId="27" fillId="0" borderId="14" xfId="0" applyNumberFormat="1" applyFont="1" applyBorder="1" applyAlignment="1">
      <alignment horizontal="left"/>
    </xf>
    <xf numFmtId="0" fontId="47" fillId="0" borderId="14" xfId="0" applyNumberFormat="1" applyFont="1" applyBorder="1" applyAlignment="1">
      <alignment horizontal="center" wrapText="1"/>
    </xf>
    <xf numFmtId="0" fontId="45" fillId="0" borderId="14" xfId="0" applyFont="1" applyBorder="1" applyAlignment="1">
      <alignment/>
    </xf>
    <xf numFmtId="0" fontId="27" fillId="0" borderId="14" xfId="0" applyNumberFormat="1" applyFont="1" applyBorder="1" applyAlignment="1">
      <alignment horizontal="center" wrapText="1"/>
    </xf>
    <xf numFmtId="0" fontId="44" fillId="0" borderId="14" xfId="0" applyFont="1" applyBorder="1" applyAlignment="1">
      <alignment/>
    </xf>
    <xf numFmtId="0" fontId="24" fillId="0" borderId="14" xfId="0" applyFont="1" applyFill="1" applyBorder="1" applyAlignment="1">
      <alignment/>
    </xf>
    <xf numFmtId="4" fontId="27" fillId="16" borderId="14" xfId="0" applyNumberFormat="1" applyFont="1" applyFill="1" applyBorder="1" applyAlignment="1">
      <alignment vertical="center"/>
    </xf>
    <xf numFmtId="3" fontId="27" fillId="16" borderId="14" xfId="0" applyNumberFormat="1" applyFont="1" applyFill="1" applyBorder="1" applyAlignment="1">
      <alignment/>
    </xf>
    <xf numFmtId="4" fontId="27" fillId="0" borderId="14" xfId="0" applyNumberFormat="1" applyFont="1" applyFill="1" applyBorder="1" applyAlignment="1">
      <alignment/>
    </xf>
    <xf numFmtId="0" fontId="27" fillId="0" borderId="14" xfId="0" applyFont="1" applyBorder="1" applyAlignment="1">
      <alignment/>
    </xf>
    <xf numFmtId="0" fontId="27" fillId="0" borderId="14" xfId="0" applyNumberFormat="1" applyFont="1" applyBorder="1" applyAlignment="1">
      <alignment/>
    </xf>
    <xf numFmtId="0" fontId="27" fillId="0" borderId="14" xfId="0" applyNumberFormat="1" applyFont="1" applyFill="1" applyBorder="1" applyAlignment="1">
      <alignment horizontal="center" wrapText="1"/>
    </xf>
    <xf numFmtId="4" fontId="27" fillId="16" borderId="14" xfId="0" applyNumberFormat="1" applyFont="1" applyFill="1" applyBorder="1" applyAlignment="1">
      <alignment horizontal="right"/>
    </xf>
    <xf numFmtId="4" fontId="27" fillId="0" borderId="14" xfId="0" applyNumberFormat="1" applyFont="1" applyFill="1" applyBorder="1" applyAlignment="1">
      <alignment horizontal="right"/>
    </xf>
    <xf numFmtId="3" fontId="37" fillId="0" borderId="14" xfId="0" applyNumberFormat="1" applyFont="1" applyBorder="1" applyAlignment="1">
      <alignment horizontal="left"/>
    </xf>
    <xf numFmtId="4" fontId="27" fillId="0" borderId="14" xfId="0" applyNumberFormat="1" applyFont="1" applyFill="1" applyBorder="1" applyAlignment="1">
      <alignment/>
    </xf>
    <xf numFmtId="0" fontId="24" fillId="0" borderId="14" xfId="0" applyNumberFormat="1" applyFont="1" applyBorder="1" applyAlignment="1">
      <alignment/>
    </xf>
    <xf numFmtId="4" fontId="27" fillId="0" borderId="14" xfId="0" applyNumberFormat="1" applyFont="1" applyFill="1" applyBorder="1" applyAlignment="1">
      <alignment horizontal="right" vertical="center" wrapText="1"/>
    </xf>
    <xf numFmtId="0" fontId="48" fillId="0" borderId="14" xfId="0" applyFont="1" applyBorder="1" applyAlignment="1">
      <alignment/>
    </xf>
    <xf numFmtId="4" fontId="24" fillId="0" borderId="14" xfId="0" applyNumberFormat="1" applyFont="1" applyFill="1" applyBorder="1" applyAlignment="1">
      <alignment horizontal="right" vertical="center" wrapText="1"/>
    </xf>
    <xf numFmtId="1" fontId="27" fillId="0" borderId="14" xfId="0" applyNumberFormat="1" applyFont="1" applyBorder="1" applyAlignment="1">
      <alignment horizontal="center"/>
    </xf>
    <xf numFmtId="3" fontId="49" fillId="0" borderId="14" xfId="0" applyNumberFormat="1" applyFont="1" applyFill="1" applyBorder="1" applyAlignment="1">
      <alignment/>
    </xf>
    <xf numFmtId="3" fontId="48" fillId="0" borderId="14" xfId="0" applyNumberFormat="1" applyFont="1" applyFill="1" applyBorder="1" applyAlignment="1">
      <alignment/>
    </xf>
    <xf numFmtId="4" fontId="27" fillId="16" borderId="14" xfId="0" applyNumberFormat="1" applyFont="1" applyFill="1" applyBorder="1" applyAlignment="1">
      <alignment horizontal="right" vertical="center" wrapText="1"/>
    </xf>
    <xf numFmtId="3" fontId="27" fillId="17" borderId="14" xfId="0" applyNumberFormat="1" applyFont="1" applyFill="1" applyBorder="1" applyAlignment="1">
      <alignment/>
    </xf>
    <xf numFmtId="0" fontId="27" fillId="0" borderId="14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horizontal="center"/>
    </xf>
    <xf numFmtId="4" fontId="27" fillId="16" borderId="14" xfId="0" applyNumberFormat="1" applyFont="1" applyFill="1" applyBorder="1" applyAlignment="1" applyProtection="1">
      <alignment/>
      <protection locked="0"/>
    </xf>
    <xf numFmtId="3" fontId="49" fillId="16" borderId="14" xfId="0" applyNumberFormat="1" applyFont="1" applyFill="1" applyBorder="1" applyAlignment="1">
      <alignment/>
    </xf>
    <xf numFmtId="3" fontId="24" fillId="0" borderId="14" xfId="0" applyNumberFormat="1" applyFont="1" applyFill="1" applyBorder="1" applyAlignment="1" applyProtection="1">
      <alignment/>
      <protection locked="0"/>
    </xf>
    <xf numFmtId="3" fontId="46" fillId="16" borderId="14" xfId="0" applyNumberFormat="1" applyFont="1" applyFill="1" applyBorder="1" applyAlignment="1">
      <alignment horizontal="left"/>
    </xf>
    <xf numFmtId="0" fontId="24" fillId="0" borderId="14" xfId="0" applyNumberFormat="1" applyFont="1" applyBorder="1" applyAlignment="1">
      <alignment horizontal="center" vertical="top" wrapText="1"/>
    </xf>
    <xf numFmtId="0" fontId="24" fillId="0" borderId="14" xfId="0" applyNumberFormat="1" applyFont="1" applyBorder="1" applyAlignment="1">
      <alignment horizontal="left" wrapText="1"/>
    </xf>
    <xf numFmtId="4" fontId="24" fillId="0" borderId="14" xfId="0" applyNumberFormat="1" applyFont="1" applyBorder="1" applyAlignment="1">
      <alignment horizontal="right"/>
    </xf>
    <xf numFmtId="0" fontId="42" fillId="0" borderId="14" xfId="0" applyFont="1" applyFill="1" applyBorder="1" applyAlignment="1">
      <alignment/>
    </xf>
    <xf numFmtId="0" fontId="42" fillId="0" borderId="14" xfId="0" applyFont="1" applyBorder="1" applyAlignment="1">
      <alignment horizontal="left"/>
    </xf>
    <xf numFmtId="4" fontId="24" fillId="0" borderId="14" xfId="0" applyNumberFormat="1" applyFont="1" applyFill="1" applyBorder="1" applyAlignment="1">
      <alignment horizontal="right"/>
    </xf>
    <xf numFmtId="4" fontId="27" fillId="0" borderId="14" xfId="0" applyNumberFormat="1" applyFont="1" applyBorder="1" applyAlignment="1">
      <alignment/>
    </xf>
    <xf numFmtId="0" fontId="24" fillId="0" borderId="14" xfId="0" applyFont="1" applyBorder="1" applyAlignment="1">
      <alignment horizontal="center"/>
    </xf>
    <xf numFmtId="4" fontId="24" fillId="0" borderId="14" xfId="0" applyNumberFormat="1" applyFont="1" applyBorder="1" applyAlignment="1" applyProtection="1">
      <alignment/>
      <protection hidden="1"/>
    </xf>
    <xf numFmtId="4" fontId="27" fillId="16" borderId="14" xfId="0" applyNumberFormat="1" applyFont="1" applyFill="1" applyBorder="1" applyAlignment="1">
      <alignment horizontal="right" vertical="center"/>
    </xf>
    <xf numFmtId="0" fontId="27" fillId="0" borderId="14" xfId="0" applyNumberFormat="1" applyFont="1" applyBorder="1" applyAlignment="1">
      <alignment horizontal="center" vertical="top"/>
    </xf>
    <xf numFmtId="0" fontId="27" fillId="0" borderId="14" xfId="0" applyFont="1" applyBorder="1" applyAlignment="1">
      <alignment wrapText="1"/>
    </xf>
    <xf numFmtId="0" fontId="24" fillId="0" borderId="14" xfId="0" applyNumberFormat="1" applyFont="1" applyBorder="1" applyAlignment="1">
      <alignment horizontal="center" vertical="top"/>
    </xf>
    <xf numFmtId="0" fontId="24" fillId="0" borderId="14" xfId="0" applyFont="1" applyBorder="1" applyAlignment="1">
      <alignment wrapText="1"/>
    </xf>
    <xf numFmtId="0" fontId="39" fillId="0" borderId="14" xfId="0" applyFont="1" applyBorder="1" applyAlignment="1">
      <alignment horizontal="center"/>
    </xf>
    <xf numFmtId="0" fontId="39" fillId="0" borderId="14" xfId="0" applyFont="1" applyBorder="1" applyAlignment="1">
      <alignment/>
    </xf>
    <xf numFmtId="4" fontId="40" fillId="0" borderId="0" xfId="0" applyNumberFormat="1" applyFont="1" applyFill="1" applyBorder="1" applyAlignment="1">
      <alignment horizontal="right" vertical="center" wrapText="1"/>
    </xf>
    <xf numFmtId="4" fontId="24" fillId="0" borderId="0" xfId="0" applyNumberFormat="1" applyFont="1" applyFill="1" applyBorder="1" applyAlignment="1" applyProtection="1">
      <alignment/>
      <protection locked="0"/>
    </xf>
    <xf numFmtId="3" fontId="27" fillId="0" borderId="0" xfId="0" applyNumberFormat="1" applyFont="1" applyFill="1" applyBorder="1" applyAlignment="1">
      <alignment/>
    </xf>
    <xf numFmtId="4" fontId="24" fillId="0" borderId="14" xfId="0" applyNumberFormat="1" applyFont="1" applyFill="1" applyBorder="1" applyAlignment="1">
      <alignment/>
    </xf>
    <xf numFmtId="4" fontId="40" fillId="18" borderId="14" xfId="0" applyNumberFormat="1" applyFont="1" applyFill="1" applyBorder="1" applyAlignment="1">
      <alignment horizontal="right" vertical="center" wrapText="1"/>
    </xf>
    <xf numFmtId="4" fontId="24" fillId="18" borderId="14" xfId="0" applyNumberFormat="1" applyFont="1" applyFill="1" applyBorder="1" applyAlignment="1">
      <alignment horizontal="right"/>
    </xf>
    <xf numFmtId="3" fontId="27" fillId="18" borderId="14" xfId="0" applyNumberFormat="1" applyFont="1" applyFill="1" applyBorder="1" applyAlignment="1">
      <alignment/>
    </xf>
    <xf numFmtId="3" fontId="24" fillId="0" borderId="14" xfId="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27" fillId="0" borderId="11" xfId="0" applyFont="1" applyBorder="1" applyAlignment="1">
      <alignment horizontal="center"/>
    </xf>
    <xf numFmtId="0" fontId="27" fillId="0" borderId="0" xfId="0" applyFont="1" applyFill="1" applyBorder="1" applyAlignment="1">
      <alignment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7" fillId="17" borderId="0" xfId="0" applyFont="1" applyFill="1" applyBorder="1" applyAlignment="1">
      <alignment/>
    </xf>
    <xf numFmtId="0" fontId="28" fillId="0" borderId="0" xfId="0" applyNumberFormat="1" applyFont="1" applyBorder="1" applyAlignment="1">
      <alignment horizontal="center" wrapText="1"/>
    </xf>
    <xf numFmtId="0" fontId="28" fillId="17" borderId="0" xfId="0" applyNumberFormat="1" applyFont="1" applyFill="1" applyBorder="1" applyAlignment="1">
      <alignment horizontal="left" vertical="top" wrapText="1"/>
    </xf>
    <xf numFmtId="0" fontId="27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6" fillId="0" borderId="11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center"/>
    </xf>
    <xf numFmtId="0" fontId="28" fillId="0" borderId="14" xfId="0" applyFont="1" applyBorder="1" applyAlignment="1">
      <alignment horizontal="center" wrapText="1"/>
    </xf>
    <xf numFmtId="3" fontId="27" fillId="0" borderId="14" xfId="0" applyNumberFormat="1" applyFont="1" applyBorder="1" applyAlignment="1">
      <alignment horizontal="left" wrapText="1"/>
    </xf>
    <xf numFmtId="0" fontId="46" fillId="18" borderId="14" xfId="0" applyNumberFormat="1" applyFont="1" applyFill="1" applyBorder="1" applyAlignment="1">
      <alignment horizontal="left" vertical="top" wrapText="1"/>
    </xf>
    <xf numFmtId="0" fontId="27" fillId="0" borderId="14" xfId="0" applyNumberFormat="1" applyFont="1" applyFill="1" applyBorder="1" applyAlignment="1">
      <alignment horizontal="left" vertical="top" wrapText="1"/>
    </xf>
    <xf numFmtId="3" fontId="46" fillId="16" borderId="14" xfId="0" applyNumberFormat="1" applyFont="1" applyFill="1" applyBorder="1" applyAlignment="1">
      <alignment horizontal="left" wrapText="1"/>
    </xf>
    <xf numFmtId="0" fontId="27" fillId="0" borderId="14" xfId="0" applyNumberFormat="1" applyFont="1" applyFill="1" applyBorder="1" applyAlignment="1">
      <alignment horizontal="left"/>
    </xf>
    <xf numFmtId="0" fontId="37" fillId="0" borderId="14" xfId="0" applyNumberFormat="1" applyFont="1" applyFill="1" applyBorder="1" applyAlignment="1">
      <alignment horizontal="left"/>
    </xf>
    <xf numFmtId="3" fontId="46" fillId="16" borderId="14" xfId="0" applyNumberFormat="1" applyFont="1" applyFill="1" applyBorder="1" applyAlignment="1">
      <alignment horizontal="left"/>
    </xf>
    <xf numFmtId="0" fontId="39" fillId="0" borderId="17" xfId="0" applyNumberFormat="1" applyFont="1" applyFill="1" applyBorder="1" applyAlignment="1">
      <alignment horizontal="left"/>
    </xf>
    <xf numFmtId="0" fontId="39" fillId="0" borderId="18" xfId="0" applyNumberFormat="1" applyFont="1" applyFill="1" applyBorder="1" applyAlignment="1">
      <alignment horizontal="left"/>
    </xf>
    <xf numFmtId="0" fontId="46" fillId="19" borderId="14" xfId="0" applyNumberFormat="1" applyFont="1" applyFill="1" applyBorder="1" applyAlignment="1">
      <alignment horizontal="left"/>
    </xf>
    <xf numFmtId="3" fontId="46" fillId="0" borderId="14" xfId="0" applyNumberFormat="1" applyFont="1" applyFill="1" applyBorder="1" applyAlignment="1">
      <alignment horizontal="left" wrapText="1"/>
    </xf>
    <xf numFmtId="0" fontId="37" fillId="0" borderId="14" xfId="0" applyNumberFormat="1" applyFont="1" applyBorder="1" applyAlignment="1">
      <alignment horizontal="left"/>
    </xf>
    <xf numFmtId="0" fontId="27" fillId="0" borderId="14" xfId="0" applyNumberFormat="1" applyFont="1" applyBorder="1" applyAlignment="1">
      <alignment horizontal="left" vertical="top" wrapText="1"/>
    </xf>
    <xf numFmtId="0" fontId="46" fillId="16" borderId="14" xfId="0" applyNumberFormat="1" applyFont="1" applyFill="1" applyBorder="1" applyAlignment="1">
      <alignment horizontal="left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40% - Naglasak1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85" zoomScaleNormal="85" zoomScalePageLayoutView="0" workbookViewId="0" topLeftCell="A1">
      <selection activeCell="A7" sqref="A7:G7"/>
    </sheetView>
  </sheetViews>
  <sheetFormatPr defaultColWidth="9.140625" defaultRowHeight="12.75"/>
  <cols>
    <col min="1" max="1" width="4.421875" style="0" customWidth="1"/>
    <col min="2" max="2" width="66.421875" style="0" customWidth="1"/>
    <col min="3" max="3" width="14.421875" style="0" customWidth="1"/>
    <col min="4" max="4" width="12.7109375" style="0" customWidth="1"/>
    <col min="5" max="5" width="14.421875" style="0" customWidth="1"/>
    <col min="6" max="6" width="4.8515625" style="0" customWidth="1"/>
    <col min="7" max="7" width="4.140625" style="0" customWidth="1"/>
  </cols>
  <sheetData>
    <row r="1" spans="1:7" ht="41.25" customHeight="1">
      <c r="A1" s="258" t="s">
        <v>328</v>
      </c>
      <c r="B1" s="258"/>
      <c r="C1" s="258"/>
      <c r="D1" s="258"/>
      <c r="E1" s="258"/>
      <c r="F1" s="258"/>
      <c r="G1" s="258"/>
    </row>
    <row r="2" spans="1:7" ht="26.25" customHeight="1">
      <c r="A2" s="262"/>
      <c r="B2" s="262"/>
      <c r="C2" s="262"/>
      <c r="D2" s="262"/>
      <c r="E2" s="262"/>
      <c r="F2" s="262"/>
      <c r="G2" s="262"/>
    </row>
    <row r="3" spans="1:7" ht="19.5" customHeight="1">
      <c r="A3" s="263" t="s">
        <v>329</v>
      </c>
      <c r="B3" s="263"/>
      <c r="C3" s="263"/>
      <c r="D3" s="263"/>
      <c r="E3" s="263"/>
      <c r="F3" s="263"/>
      <c r="G3" s="263"/>
    </row>
    <row r="4" spans="1:7" ht="17.25" customHeight="1">
      <c r="A4" s="263" t="s">
        <v>0</v>
      </c>
      <c r="B4" s="263"/>
      <c r="C4" s="263"/>
      <c r="D4" s="263"/>
      <c r="E4" s="263"/>
      <c r="F4" s="263"/>
      <c r="G4" s="263"/>
    </row>
    <row r="5" spans="1:7" ht="16.5" customHeight="1">
      <c r="A5" s="263" t="s">
        <v>334</v>
      </c>
      <c r="B5" s="263"/>
      <c r="C5" s="263"/>
      <c r="D5" s="263"/>
      <c r="E5" s="263"/>
      <c r="F5" s="263"/>
      <c r="G5" s="263"/>
    </row>
    <row r="6" spans="1:7" ht="17.25" customHeight="1">
      <c r="A6" s="1" t="s">
        <v>1</v>
      </c>
      <c r="G6" s="2"/>
    </row>
    <row r="7" spans="1:7" ht="15" customHeight="1">
      <c r="A7" s="255" t="s">
        <v>2</v>
      </c>
      <c r="B7" s="255"/>
      <c r="C7" s="255"/>
      <c r="D7" s="255"/>
      <c r="E7" s="255"/>
      <c r="F7" s="255"/>
      <c r="G7" s="255"/>
    </row>
    <row r="8" ht="12" customHeight="1"/>
    <row r="9" spans="1:7" s="4" customFormat="1" ht="20.25" customHeight="1">
      <c r="A9" s="3" t="s">
        <v>3</v>
      </c>
      <c r="B9" s="3"/>
      <c r="C9" s="3"/>
      <c r="D9" s="3"/>
      <c r="E9" s="3"/>
      <c r="F9" s="3"/>
      <c r="G9" s="3"/>
    </row>
    <row r="10" spans="1:7" s="9" customFormat="1" ht="24.75" customHeight="1">
      <c r="A10" s="5"/>
      <c r="B10" s="5"/>
      <c r="C10" s="6" t="s">
        <v>4</v>
      </c>
      <c r="D10" s="7" t="s">
        <v>5</v>
      </c>
      <c r="E10" s="6" t="s">
        <v>6</v>
      </c>
      <c r="F10" s="8" t="s">
        <v>7</v>
      </c>
      <c r="G10" s="8" t="s">
        <v>8</v>
      </c>
    </row>
    <row r="11" spans="1:7" s="9" customFormat="1" ht="11.25" customHeight="1">
      <c r="A11" s="260" t="s">
        <v>9</v>
      </c>
      <c r="B11" s="260"/>
      <c r="C11" s="10" t="s">
        <v>10</v>
      </c>
      <c r="D11" s="11" t="s">
        <v>11</v>
      </c>
      <c r="E11" s="11" t="s">
        <v>12</v>
      </c>
      <c r="F11" s="11" t="s">
        <v>13</v>
      </c>
      <c r="G11" s="11" t="s">
        <v>14</v>
      </c>
    </row>
    <row r="12" spans="1:7" s="9" customFormat="1" ht="15.75" customHeight="1">
      <c r="A12" s="12" t="s">
        <v>15</v>
      </c>
      <c r="B12" s="13"/>
      <c r="C12" s="13"/>
      <c r="D12" s="13"/>
      <c r="E12" s="13"/>
      <c r="F12" s="14"/>
      <c r="G12" s="14"/>
    </row>
    <row r="13" spans="1:7" s="9" customFormat="1" ht="19.5" customHeight="1">
      <c r="A13" s="15">
        <v>6</v>
      </c>
      <c r="B13" s="9" t="s">
        <v>16</v>
      </c>
      <c r="C13" s="16">
        <f>'opći dio'!C9</f>
        <v>2721330.2699999996</v>
      </c>
      <c r="D13" s="17">
        <f>'opći dio'!D9</f>
        <v>2304143</v>
      </c>
      <c r="E13" s="17">
        <f>'opći dio'!E9</f>
        <v>2296864.1100000003</v>
      </c>
      <c r="F13" s="18">
        <f>E13/C13*100</f>
        <v>84.40225485751131</v>
      </c>
      <c r="G13" s="18">
        <f>E13/D13*100</f>
        <v>99.68409556177721</v>
      </c>
    </row>
    <row r="14" spans="1:7" s="9" customFormat="1" ht="17.25" customHeight="1">
      <c r="A14" s="15">
        <v>7</v>
      </c>
      <c r="B14" s="19" t="s">
        <v>17</v>
      </c>
      <c r="C14" s="16">
        <f>'opći dio'!C42</f>
        <v>275243.84</v>
      </c>
      <c r="D14" s="17">
        <f>'opći dio'!D42</f>
        <v>785130</v>
      </c>
      <c r="E14" s="17">
        <f>'opći dio'!E42</f>
        <v>785129.87</v>
      </c>
      <c r="F14" s="18"/>
      <c r="G14" s="18"/>
    </row>
    <row r="15" spans="1:7" s="26" customFormat="1" ht="15" customHeight="1">
      <c r="A15" s="20"/>
      <c r="B15" s="21" t="s">
        <v>18</v>
      </c>
      <c r="C15" s="22">
        <f>SUM(C13:C14)</f>
        <v>2996574.1099999994</v>
      </c>
      <c r="D15" s="22">
        <f>SUM(D13:D14)</f>
        <v>3089273</v>
      </c>
      <c r="E15" s="23">
        <f>SUM(E13:E14)</f>
        <v>3081993.9800000004</v>
      </c>
      <c r="F15" s="24">
        <f>E15/C15*100</f>
        <v>102.85058426270662</v>
      </c>
      <c r="G15" s="25">
        <f>E15/D15*100</f>
        <v>99.76437757362332</v>
      </c>
    </row>
    <row r="16" spans="1:7" s="9" customFormat="1" ht="15.75" customHeight="1">
      <c r="A16" s="15">
        <v>3</v>
      </c>
      <c r="B16" s="9" t="s">
        <v>19</v>
      </c>
      <c r="C16" s="16">
        <f>'opći dio'!C48</f>
        <v>1747712.3</v>
      </c>
      <c r="D16" s="17">
        <f>'opći dio'!D48</f>
        <v>2263411</v>
      </c>
      <c r="E16" s="17">
        <f>'opći dio'!E48</f>
        <v>1993839.14</v>
      </c>
      <c r="F16" s="18">
        <f>E16/C16*100</f>
        <v>114.08280069894798</v>
      </c>
      <c r="G16" s="18">
        <f>E16/D16*100</f>
        <v>88.09001723504922</v>
      </c>
    </row>
    <row r="17" spans="1:7" s="9" customFormat="1" ht="28.5" customHeight="1">
      <c r="A17" s="15">
        <v>4</v>
      </c>
      <c r="B17" s="19" t="s">
        <v>20</v>
      </c>
      <c r="C17" s="16">
        <f>'opći dio'!C106</f>
        <v>661353.9099999999</v>
      </c>
      <c r="D17" s="17">
        <f>'opći dio'!D106</f>
        <v>942000</v>
      </c>
      <c r="E17" s="17">
        <f>'opći dio'!E106</f>
        <v>779100.84</v>
      </c>
      <c r="F17" s="18">
        <f>E17/C17*100</f>
        <v>117.80392135278976</v>
      </c>
      <c r="G17" s="18">
        <f>E17/D17*100</f>
        <v>82.70709554140126</v>
      </c>
    </row>
    <row r="18" spans="1:7" s="26" customFormat="1" ht="13.5" customHeight="1">
      <c r="A18" s="21"/>
      <c r="B18" s="21" t="s">
        <v>21</v>
      </c>
      <c r="C18" s="22">
        <f>SUM(C16:C17)</f>
        <v>2409066.21</v>
      </c>
      <c r="D18" s="22">
        <f>SUM(D16:D17)</f>
        <v>3205411</v>
      </c>
      <c r="E18" s="22">
        <f>SUM(E16:E17)</f>
        <v>2772939.98</v>
      </c>
      <c r="F18" s="24">
        <f>E18/C18*100</f>
        <v>115.1043490830416</v>
      </c>
      <c r="G18" s="25">
        <f>E18/D18*100</f>
        <v>86.50809459379781</v>
      </c>
    </row>
    <row r="19" spans="2:7" s="26" customFormat="1" ht="15" customHeight="1">
      <c r="B19" s="26" t="s">
        <v>22</v>
      </c>
      <c r="C19" s="27">
        <f>SUM(C15-C18)</f>
        <v>587507.8999999994</v>
      </c>
      <c r="D19" s="28">
        <f>SUM(D15-D18)</f>
        <v>-116138</v>
      </c>
      <c r="E19" s="28">
        <f>SUM(E15-E18)</f>
        <v>309054.00000000047</v>
      </c>
      <c r="F19" s="29"/>
      <c r="G19" s="29"/>
    </row>
    <row r="20" spans="4:7" s="30" customFormat="1" ht="7.5" customHeight="1">
      <c r="D20" s="31"/>
      <c r="E20" s="31"/>
      <c r="F20" s="18"/>
      <c r="G20" s="18"/>
    </row>
    <row r="21" spans="1:7" s="30" customFormat="1" ht="16.5" customHeight="1">
      <c r="A21" s="32" t="s">
        <v>23</v>
      </c>
      <c r="B21" s="31"/>
      <c r="C21" s="31"/>
      <c r="D21" s="31"/>
      <c r="E21" s="31"/>
      <c r="F21" s="33"/>
      <c r="G21" s="33"/>
    </row>
    <row r="22" spans="1:7" s="30" customFormat="1" ht="16.5" customHeight="1">
      <c r="A22" s="15">
        <v>5</v>
      </c>
      <c r="B22" s="34" t="s">
        <v>24</v>
      </c>
      <c r="C22" s="35">
        <f>'opći dio'!C122</f>
        <v>16989.82</v>
      </c>
      <c r="D22" s="36">
        <f>'opći dio'!D122</f>
        <v>4530</v>
      </c>
      <c r="E22" s="36">
        <f>'opći dio'!E122</f>
        <v>4527.44</v>
      </c>
      <c r="F22" s="18"/>
      <c r="G22" s="18"/>
    </row>
    <row r="23" spans="1:7" s="30" customFormat="1" ht="15" customHeight="1">
      <c r="A23" s="37"/>
      <c r="B23" s="20" t="s">
        <v>25</v>
      </c>
      <c r="C23" s="38">
        <f>SUM(-C22)</f>
        <v>-16989.82</v>
      </c>
      <c r="D23" s="38">
        <f>SUM(-D22)</f>
        <v>-4530</v>
      </c>
      <c r="E23" s="38">
        <f>SUM(-E22)</f>
        <v>-4527.44</v>
      </c>
      <c r="F23" s="39"/>
      <c r="G23" s="40"/>
    </row>
    <row r="24" spans="1:7" s="30" customFormat="1" ht="9" customHeight="1">
      <c r="A24" s="9"/>
      <c r="D24" s="31"/>
      <c r="E24" s="31"/>
      <c r="F24" s="29"/>
      <c r="G24" s="18"/>
    </row>
    <row r="25" spans="1:7" s="42" customFormat="1" ht="25.5" customHeight="1">
      <c r="A25" s="261" t="s">
        <v>26</v>
      </c>
      <c r="B25" s="261"/>
      <c r="C25" s="28">
        <v>0</v>
      </c>
      <c r="D25" s="28">
        <v>120668</v>
      </c>
      <c r="E25" s="28">
        <v>542577.36</v>
      </c>
      <c r="F25" s="29" t="e">
        <f>E25/C25*100</f>
        <v>#DIV/0!</v>
      </c>
      <c r="G25" s="18">
        <f>E25/D25*100</f>
        <v>449.6447774057745</v>
      </c>
    </row>
    <row r="26" spans="1:7" s="42" customFormat="1" ht="15" customHeight="1">
      <c r="A26" s="20">
        <v>9</v>
      </c>
      <c r="B26" s="21" t="s">
        <v>27</v>
      </c>
      <c r="C26" s="22">
        <f>SUM(C25)</f>
        <v>0</v>
      </c>
      <c r="D26" s="22">
        <f>SUM(D25)</f>
        <v>120668</v>
      </c>
      <c r="E26" s="22">
        <f>SUM(E25)</f>
        <v>542577.36</v>
      </c>
      <c r="F26" s="39" t="e">
        <f>E26/C26*100</f>
        <v>#DIV/0!</v>
      </c>
      <c r="G26" s="25">
        <f>E26/D26*100</f>
        <v>449.6447774057745</v>
      </c>
    </row>
    <row r="27" spans="1:7" ht="6" customHeight="1">
      <c r="A27" s="9"/>
      <c r="C27" s="9"/>
      <c r="D27" s="13"/>
      <c r="E27" s="13"/>
      <c r="F27" s="18"/>
      <c r="G27" s="18"/>
    </row>
    <row r="28" spans="1:7" s="42" customFormat="1" ht="39" customHeight="1">
      <c r="A28" s="43"/>
      <c r="B28" s="44" t="s">
        <v>28</v>
      </c>
      <c r="C28" s="45">
        <v>542577.36</v>
      </c>
      <c r="D28" s="45">
        <f>SUM(D19+D23+D25)</f>
        <v>0</v>
      </c>
      <c r="E28" s="45">
        <f>SUM(E19+E23+E25)</f>
        <v>847103.9200000004</v>
      </c>
      <c r="F28" s="46">
        <f>E28/C28*100</f>
        <v>156.12592460547938</v>
      </c>
      <c r="G28" s="47"/>
    </row>
    <row r="29" spans="1:7" s="42" customFormat="1" ht="12.75" customHeight="1">
      <c r="A29" s="48"/>
      <c r="B29" s="41"/>
      <c r="C29" s="49"/>
      <c r="D29" s="49"/>
      <c r="E29" s="49"/>
      <c r="F29" s="50"/>
      <c r="G29" s="50"/>
    </row>
    <row r="30" spans="1:7" s="42" customFormat="1" ht="12.75" customHeight="1">
      <c r="A30" s="48"/>
      <c r="B30" s="41"/>
      <c r="C30" s="49"/>
      <c r="D30" s="49"/>
      <c r="E30" s="49"/>
      <c r="F30" s="50"/>
      <c r="G30" s="50"/>
    </row>
    <row r="31" spans="1:7" ht="14.25" customHeight="1">
      <c r="A31" s="255" t="s">
        <v>29</v>
      </c>
      <c r="B31" s="255"/>
      <c r="C31" s="255"/>
      <c r="D31" s="255"/>
      <c r="E31" s="255"/>
      <c r="F31" s="255"/>
      <c r="G31" s="255"/>
    </row>
    <row r="32" spans="1:7" s="30" customFormat="1" ht="31.5" customHeight="1">
      <c r="A32" s="258" t="s">
        <v>30</v>
      </c>
      <c r="B32" s="258"/>
      <c r="C32" s="258"/>
      <c r="D32" s="258"/>
      <c r="E32" s="258"/>
      <c r="F32" s="258"/>
      <c r="G32" s="258"/>
    </row>
    <row r="33" spans="1:7" s="30" customFormat="1" ht="15" customHeight="1">
      <c r="A33" s="258" t="s">
        <v>316</v>
      </c>
      <c r="B33" s="258"/>
      <c r="C33" s="258"/>
      <c r="D33" s="258"/>
      <c r="E33" s="258"/>
      <c r="F33" s="258"/>
      <c r="G33" s="258"/>
    </row>
    <row r="34" spans="1:7" s="30" customFormat="1" ht="15" customHeight="1">
      <c r="A34" s="258" t="s">
        <v>327</v>
      </c>
      <c r="B34" s="258"/>
      <c r="C34" s="258"/>
      <c r="D34" s="258"/>
      <c r="E34" s="258"/>
      <c r="F34" s="258"/>
      <c r="G34" s="258"/>
    </row>
    <row r="35" spans="1:7" s="30" customFormat="1" ht="15" customHeight="1">
      <c r="A35" s="258" t="s">
        <v>324</v>
      </c>
      <c r="B35" s="258"/>
      <c r="C35" s="258"/>
      <c r="D35" s="258"/>
      <c r="E35" s="258"/>
      <c r="F35" s="258"/>
      <c r="G35" s="258"/>
    </row>
    <row r="36" spans="1:7" ht="9.75" customHeight="1">
      <c r="A36" s="30"/>
      <c r="B36" s="30"/>
      <c r="C36" s="30"/>
      <c r="D36" s="30"/>
      <c r="E36" s="30"/>
      <c r="F36" s="30"/>
      <c r="G36" s="30"/>
    </row>
    <row r="37" spans="1:7" ht="18" customHeight="1">
      <c r="A37" s="255" t="s">
        <v>31</v>
      </c>
      <c r="B37" s="255"/>
      <c r="C37" s="255"/>
      <c r="D37" s="255"/>
      <c r="E37" s="255"/>
      <c r="F37" s="255"/>
      <c r="G37" s="255"/>
    </row>
    <row r="38" spans="1:7" ht="15">
      <c r="A38" s="259" t="s">
        <v>322</v>
      </c>
      <c r="B38" s="259"/>
      <c r="C38" s="259"/>
      <c r="D38" s="259"/>
      <c r="E38" s="259"/>
      <c r="F38" s="259"/>
      <c r="G38" s="30"/>
    </row>
    <row r="39" spans="1:7" ht="15">
      <c r="A39" s="3"/>
      <c r="B39" s="3"/>
      <c r="C39" s="3"/>
      <c r="D39" s="3"/>
      <c r="E39" s="3"/>
      <c r="F39" s="3"/>
      <c r="G39" s="3"/>
    </row>
    <row r="40" spans="1:7" ht="16.5" customHeight="1">
      <c r="A40" s="255" t="s">
        <v>32</v>
      </c>
      <c r="B40" s="255"/>
      <c r="C40" s="255"/>
      <c r="D40" s="255"/>
      <c r="E40" s="255"/>
      <c r="F40" s="255"/>
      <c r="G40" s="255"/>
    </row>
    <row r="41" spans="1:7" ht="15">
      <c r="A41" s="259" t="s">
        <v>323</v>
      </c>
      <c r="B41" s="259"/>
      <c r="C41" s="259"/>
      <c r="D41" s="259"/>
      <c r="E41" s="259"/>
      <c r="F41" s="259"/>
      <c r="G41" s="30"/>
    </row>
    <row r="42" spans="1:7" ht="15">
      <c r="A42" s="51"/>
      <c r="B42" s="51"/>
      <c r="C42" s="51"/>
      <c r="D42" s="51"/>
      <c r="E42" s="51"/>
      <c r="F42" s="51"/>
      <c r="G42" s="51"/>
    </row>
    <row r="43" spans="1:7" ht="16.5" customHeight="1">
      <c r="A43" s="255" t="s">
        <v>33</v>
      </c>
      <c r="B43" s="255"/>
      <c r="C43" s="255"/>
      <c r="D43" s="255"/>
      <c r="E43" s="255"/>
      <c r="F43" s="255"/>
      <c r="G43" s="255"/>
    </row>
    <row r="44" spans="1:7" ht="29.25" customHeight="1">
      <c r="A44" s="258" t="s">
        <v>34</v>
      </c>
      <c r="B44" s="258"/>
      <c r="C44" s="258"/>
      <c r="D44" s="258"/>
      <c r="E44" s="258"/>
      <c r="F44" s="258"/>
      <c r="G44" s="258"/>
    </row>
    <row r="45" spans="1:7" ht="12.75">
      <c r="A45" s="30"/>
      <c r="B45" s="30"/>
      <c r="C45" s="30"/>
      <c r="D45" s="30"/>
      <c r="E45" s="30"/>
      <c r="F45" s="30"/>
      <c r="G45" s="30"/>
    </row>
    <row r="46" spans="1:7" ht="14.25">
      <c r="A46" s="255" t="s">
        <v>35</v>
      </c>
      <c r="B46" s="255"/>
      <c r="C46" s="255"/>
      <c r="D46" s="255"/>
      <c r="E46" s="255"/>
      <c r="F46" s="255"/>
      <c r="G46" s="255"/>
    </row>
    <row r="47" spans="1:7" ht="15" customHeight="1">
      <c r="A47" s="258" t="s">
        <v>333</v>
      </c>
      <c r="B47" s="258"/>
      <c r="C47" s="258"/>
      <c r="D47" s="258"/>
      <c r="E47" s="258"/>
      <c r="F47" s="258"/>
      <c r="G47" s="258"/>
    </row>
    <row r="48" spans="1:7" ht="12.75">
      <c r="A48" s="52"/>
      <c r="B48" s="52"/>
      <c r="C48" s="52"/>
      <c r="D48" s="52"/>
      <c r="E48" s="52"/>
      <c r="F48" s="52"/>
      <c r="G48" s="52"/>
    </row>
    <row r="49" spans="1:7" ht="14.25">
      <c r="A49" s="255"/>
      <c r="B49" s="255"/>
      <c r="C49" s="255"/>
      <c r="D49" s="255"/>
      <c r="E49" s="255"/>
      <c r="F49" s="30"/>
      <c r="G49" s="30"/>
    </row>
    <row r="50" spans="1:7" ht="14.25">
      <c r="A50" s="255" t="s">
        <v>36</v>
      </c>
      <c r="B50" s="255"/>
      <c r="C50" s="255"/>
      <c r="D50" s="255"/>
      <c r="E50" s="255"/>
      <c r="F50" s="255"/>
      <c r="G50" s="255"/>
    </row>
    <row r="51" spans="1:7" ht="14.25">
      <c r="A51" s="255" t="s">
        <v>37</v>
      </c>
      <c r="B51" s="255"/>
      <c r="C51" s="255"/>
      <c r="D51" s="255"/>
      <c r="E51" s="255"/>
      <c r="F51" s="255"/>
      <c r="G51" s="255"/>
    </row>
    <row r="52" spans="1:7" ht="14.25">
      <c r="A52" s="255" t="s">
        <v>38</v>
      </c>
      <c r="B52" s="255"/>
      <c r="C52" s="255"/>
      <c r="D52" s="255"/>
      <c r="E52" s="255"/>
      <c r="F52" s="255"/>
      <c r="G52" s="255"/>
    </row>
    <row r="53" spans="1:7" ht="15">
      <c r="A53" s="53"/>
      <c r="B53" s="53"/>
      <c r="C53" s="53"/>
      <c r="D53" s="53"/>
      <c r="E53" s="53"/>
      <c r="F53" s="30"/>
      <c r="G53" s="53"/>
    </row>
    <row r="54" spans="1:7" ht="15">
      <c r="A54" s="257" t="s">
        <v>330</v>
      </c>
      <c r="B54" s="257"/>
      <c r="C54" s="53"/>
      <c r="D54" s="255" t="s">
        <v>39</v>
      </c>
      <c r="E54" s="255"/>
      <c r="F54" s="255"/>
      <c r="G54" s="53"/>
    </row>
    <row r="55" spans="1:7" ht="15">
      <c r="A55" s="257" t="s">
        <v>331</v>
      </c>
      <c r="B55" s="257"/>
      <c r="C55" s="53"/>
      <c r="D55" s="255" t="s">
        <v>40</v>
      </c>
      <c r="E55" s="255"/>
      <c r="F55" s="255"/>
      <c r="G55" s="53"/>
    </row>
    <row r="56" spans="1:7" ht="15">
      <c r="A56" s="257" t="s">
        <v>332</v>
      </c>
      <c r="B56" s="257"/>
      <c r="C56" s="53"/>
      <c r="D56" s="255"/>
      <c r="E56" s="255"/>
      <c r="F56" s="255"/>
      <c r="G56" s="53"/>
    </row>
    <row r="57" spans="1:7" ht="15">
      <c r="A57" s="53"/>
      <c r="B57" s="53"/>
      <c r="C57" s="53"/>
      <c r="D57" s="255" t="s">
        <v>41</v>
      </c>
      <c r="E57" s="255"/>
      <c r="F57" s="255"/>
      <c r="G57" s="53"/>
    </row>
    <row r="58" spans="1:7" ht="15">
      <c r="A58" s="53"/>
      <c r="B58" s="53"/>
      <c r="C58" s="53"/>
      <c r="D58" s="256"/>
      <c r="E58" s="256"/>
      <c r="F58" s="30"/>
      <c r="G58" s="53"/>
    </row>
    <row r="59" spans="1:7" ht="12.75">
      <c r="A59" s="30"/>
      <c r="B59" s="30"/>
      <c r="C59" s="30"/>
      <c r="D59" s="30"/>
      <c r="E59" s="30"/>
      <c r="F59" s="30"/>
      <c r="G59" s="30"/>
    </row>
  </sheetData>
  <sheetProtection selectLockedCells="1" selectUnlockedCells="1"/>
  <mergeCells count="33">
    <mergeCell ref="A1:G1"/>
    <mergeCell ref="A2:G2"/>
    <mergeCell ref="A3:G3"/>
    <mergeCell ref="A4:G4"/>
    <mergeCell ref="A5:G5"/>
    <mergeCell ref="A7:G7"/>
    <mergeCell ref="A11:B11"/>
    <mergeCell ref="A25:B25"/>
    <mergeCell ref="A31:G31"/>
    <mergeCell ref="A32:G32"/>
    <mergeCell ref="A33:G33"/>
    <mergeCell ref="A34:G34"/>
    <mergeCell ref="A35:G35"/>
    <mergeCell ref="A37:G37"/>
    <mergeCell ref="A38:F38"/>
    <mergeCell ref="A40:G40"/>
    <mergeCell ref="A41:F41"/>
    <mergeCell ref="A43:G43"/>
    <mergeCell ref="A44:G44"/>
    <mergeCell ref="A46:G46"/>
    <mergeCell ref="A47:G47"/>
    <mergeCell ref="A49:E49"/>
    <mergeCell ref="A50:G50"/>
    <mergeCell ref="A51:G51"/>
    <mergeCell ref="D57:F57"/>
    <mergeCell ref="D58:E58"/>
    <mergeCell ref="A52:G52"/>
    <mergeCell ref="A54:B54"/>
    <mergeCell ref="D54:F54"/>
    <mergeCell ref="A55:B55"/>
    <mergeCell ref="D55:F55"/>
    <mergeCell ref="A56:B56"/>
    <mergeCell ref="D56:F56"/>
  </mergeCells>
  <printOptions/>
  <pageMargins left="0.8298611111111112" right="0.35" top="0.44027777777777777" bottom="0.45972222222222225" header="0.5118055555555555" footer="0.30972222222222223"/>
  <pageSetup horizontalDpi="300" verticalDpi="300" orientation="landscape" paperSize="9" r:id="rId1"/>
  <headerFooter alignWithMargins="0">
    <oddFooter xml:space="preserve">&amp;C&amp;P&amp;R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1"/>
  <sheetViews>
    <sheetView zoomScale="85" zoomScaleNormal="85" zoomScalePageLayoutView="0" workbookViewId="0" topLeftCell="A100">
      <selection activeCell="E48" sqref="E48"/>
    </sheetView>
  </sheetViews>
  <sheetFormatPr defaultColWidth="9.140625" defaultRowHeight="12.75"/>
  <cols>
    <col min="1" max="1" width="6.00390625" style="9" customWidth="1"/>
    <col min="2" max="2" width="61.7109375" style="9" customWidth="1"/>
    <col min="3" max="3" width="14.8515625" style="9" customWidth="1"/>
    <col min="4" max="4" width="12.7109375" style="9" customWidth="1"/>
    <col min="5" max="5" width="14.8515625" style="9" customWidth="1"/>
    <col min="6" max="6" width="4.8515625" style="9" customWidth="1"/>
    <col min="7" max="7" width="4.7109375" style="9" customWidth="1"/>
    <col min="8" max="16384" width="9.140625" style="9" customWidth="1"/>
  </cols>
  <sheetData>
    <row r="1" spans="1:5" ht="24.75" customHeight="1">
      <c r="A1" s="54" t="s">
        <v>37</v>
      </c>
      <c r="D1" s="55"/>
      <c r="E1" s="56"/>
    </row>
    <row r="2" spans="1:7" ht="21" customHeight="1">
      <c r="A2" s="270" t="s">
        <v>42</v>
      </c>
      <c r="B2" s="270"/>
      <c r="C2" s="270"/>
      <c r="D2" s="270"/>
      <c r="E2" s="270"/>
      <c r="F2" s="270"/>
      <c r="G2" s="270"/>
    </row>
    <row r="3" spans="1:7" ht="18.75" customHeight="1">
      <c r="A3" s="271" t="s">
        <v>43</v>
      </c>
      <c r="B3" s="271"/>
      <c r="C3" s="271"/>
      <c r="D3" s="271"/>
      <c r="E3" s="271"/>
      <c r="F3" s="271"/>
      <c r="G3" s="271"/>
    </row>
    <row r="4" spans="1:7" ht="15.75" customHeight="1">
      <c r="A4" s="271" t="s">
        <v>44</v>
      </c>
      <c r="B4" s="271"/>
      <c r="C4" s="271"/>
      <c r="D4" s="271"/>
      <c r="E4" s="271"/>
      <c r="F4" s="271"/>
      <c r="G4" s="271"/>
    </row>
    <row r="5" spans="1:7" ht="17.25" customHeight="1">
      <c r="A5" s="272" t="s">
        <v>45</v>
      </c>
      <c r="B5" s="272"/>
      <c r="C5" s="272"/>
      <c r="D5" s="272"/>
      <c r="E5" s="272"/>
      <c r="F5" s="272"/>
      <c r="G5" s="272"/>
    </row>
    <row r="6" spans="1:7" ht="15" customHeight="1">
      <c r="A6" s="273" t="s">
        <v>46</v>
      </c>
      <c r="B6" s="273"/>
      <c r="C6" s="273"/>
      <c r="D6" s="273"/>
      <c r="E6" s="273"/>
      <c r="F6" s="273"/>
      <c r="G6" s="273"/>
    </row>
    <row r="7" spans="1:7" s="63" customFormat="1" ht="26.25" customHeight="1">
      <c r="A7" s="57" t="s">
        <v>47</v>
      </c>
      <c r="B7" s="58" t="s">
        <v>48</v>
      </c>
      <c r="C7" s="59" t="s">
        <v>49</v>
      </c>
      <c r="D7" s="60" t="s">
        <v>50</v>
      </c>
      <c r="E7" s="59" t="s">
        <v>51</v>
      </c>
      <c r="F7" s="61" t="s">
        <v>7</v>
      </c>
      <c r="G7" s="62" t="s">
        <v>8</v>
      </c>
    </row>
    <row r="8" spans="1:7" s="63" customFormat="1" ht="10.5" customHeight="1">
      <c r="A8" s="274" t="s">
        <v>9</v>
      </c>
      <c r="B8" s="274"/>
      <c r="C8" s="58" t="s">
        <v>10</v>
      </c>
      <c r="D8" s="64" t="s">
        <v>11</v>
      </c>
      <c r="E8" s="64" t="s">
        <v>12</v>
      </c>
      <c r="F8" s="65" t="s">
        <v>13</v>
      </c>
      <c r="G8" s="65" t="s">
        <v>14</v>
      </c>
    </row>
    <row r="9" spans="1:7" ht="15" customHeight="1">
      <c r="A9" s="66">
        <v>6</v>
      </c>
      <c r="B9" s="67" t="s">
        <v>52</v>
      </c>
      <c r="C9" s="68">
        <f>SUM(C10,C19,C23,C31,C38)</f>
        <v>2721330.2699999996</v>
      </c>
      <c r="D9" s="68">
        <f>SUM(D10,D19,D23,D31,D38)</f>
        <v>2304143</v>
      </c>
      <c r="E9" s="68">
        <f>SUM(E10,E19,E23,E31,E38)</f>
        <v>2296864.1100000003</v>
      </c>
      <c r="F9" s="69">
        <f>SUM(E9/C9)*100</f>
        <v>84.40225485751131</v>
      </c>
      <c r="G9" s="69">
        <f>SUM(E9/D9)*100</f>
        <v>99.68409556177721</v>
      </c>
    </row>
    <row r="10" spans="1:7" ht="12.75">
      <c r="A10" s="70">
        <v>61</v>
      </c>
      <c r="B10" s="71" t="s">
        <v>53</v>
      </c>
      <c r="C10" s="27">
        <f>SUM(C11,C14,C16)</f>
        <v>1059156.68</v>
      </c>
      <c r="D10" s="28">
        <v>708456</v>
      </c>
      <c r="E10" s="28">
        <f>SUM(E11,E14,E16)</f>
        <v>702871.3600000001</v>
      </c>
      <c r="F10" s="72">
        <f>SUM(E10/C10)*100</f>
        <v>66.3614150080232</v>
      </c>
      <c r="G10" s="72">
        <f>SUM(E10/D10)*100</f>
        <v>99.21171674740565</v>
      </c>
    </row>
    <row r="11" spans="1:7" ht="12" customHeight="1">
      <c r="A11" s="70">
        <v>611</v>
      </c>
      <c r="B11" s="71" t="s">
        <v>54</v>
      </c>
      <c r="C11" s="28">
        <f>SUM(C12:C13)</f>
        <v>970798.83</v>
      </c>
      <c r="D11" s="28">
        <v>656026</v>
      </c>
      <c r="E11" s="28">
        <f>SUM(E12:E13)</f>
        <v>650492.5800000001</v>
      </c>
      <c r="F11" s="72">
        <f>SUM(E11/C11)*100</f>
        <v>67.00590893790014</v>
      </c>
      <c r="G11" s="72">
        <f>SUM(E11/D11)*100</f>
        <v>99.15652428409851</v>
      </c>
    </row>
    <row r="12" spans="1:7" ht="12" customHeight="1">
      <c r="A12" s="73">
        <v>6111</v>
      </c>
      <c r="B12" s="74" t="s">
        <v>55</v>
      </c>
      <c r="C12" s="17">
        <v>970798.83</v>
      </c>
      <c r="D12" s="75" t="s">
        <v>56</v>
      </c>
      <c r="E12" s="17">
        <v>649966.67</v>
      </c>
      <c r="F12" s="76">
        <f>SUM(E12/C12)*100</f>
        <v>66.95173602547503</v>
      </c>
      <c r="G12" s="77"/>
    </row>
    <row r="13" spans="1:7" ht="12" customHeight="1">
      <c r="A13" s="73">
        <v>6114</v>
      </c>
      <c r="B13" s="74" t="s">
        <v>57</v>
      </c>
      <c r="C13" s="17">
        <v>0</v>
      </c>
      <c r="D13" s="75" t="s">
        <v>56</v>
      </c>
      <c r="E13" s="17">
        <v>525.91</v>
      </c>
      <c r="F13" s="76"/>
      <c r="G13" s="77"/>
    </row>
    <row r="14" spans="1:7" ht="12.75">
      <c r="A14" s="70">
        <v>613</v>
      </c>
      <c r="B14" s="71" t="s">
        <v>58</v>
      </c>
      <c r="C14" s="27">
        <f>SUM(C15)</f>
        <v>68289.69</v>
      </c>
      <c r="D14" s="28">
        <v>33050</v>
      </c>
      <c r="E14" s="27">
        <f>SUM(E15)</f>
        <v>33022.35</v>
      </c>
      <c r="F14" s="72">
        <f aca="true" t="shared" si="0" ref="F14:F40">SUM(E14/C14)*100</f>
        <v>48.356274570875925</v>
      </c>
      <c r="G14" s="72">
        <f>SUM(E14/D14)*100</f>
        <v>99.91633888048412</v>
      </c>
    </row>
    <row r="15" spans="1:7" ht="12.75">
      <c r="A15" s="73">
        <v>6134</v>
      </c>
      <c r="B15" s="74" t="s">
        <v>59</v>
      </c>
      <c r="C15" s="16">
        <v>68289.69</v>
      </c>
      <c r="D15" s="75" t="s">
        <v>56</v>
      </c>
      <c r="E15" s="17">
        <v>33022.35</v>
      </c>
      <c r="F15" s="77">
        <f t="shared" si="0"/>
        <v>48.356274570875925</v>
      </c>
      <c r="G15" s="77"/>
    </row>
    <row r="16" spans="1:7" ht="12.75">
      <c r="A16" s="70">
        <v>614</v>
      </c>
      <c r="B16" s="71" t="s">
        <v>60</v>
      </c>
      <c r="C16" s="27">
        <f>SUM(C17:C18)</f>
        <v>20068.16</v>
      </c>
      <c r="D16" s="28">
        <v>19380</v>
      </c>
      <c r="E16" s="28">
        <f>SUM(E17:E18)</f>
        <v>19356.43</v>
      </c>
      <c r="F16" s="72">
        <f t="shared" si="0"/>
        <v>96.45343668776809</v>
      </c>
      <c r="G16" s="72">
        <f>SUM(E16/D16)*100</f>
        <v>99.87837977296182</v>
      </c>
    </row>
    <row r="17" spans="1:7" ht="12.75">
      <c r="A17" s="73">
        <v>6142</v>
      </c>
      <c r="B17" s="74" t="s">
        <v>61</v>
      </c>
      <c r="C17" s="16">
        <v>13205.27</v>
      </c>
      <c r="D17" s="75" t="s">
        <v>56</v>
      </c>
      <c r="E17" s="17">
        <v>12033.63</v>
      </c>
      <c r="F17" s="72">
        <f t="shared" si="0"/>
        <v>91.12748167966274</v>
      </c>
      <c r="G17" s="77"/>
    </row>
    <row r="18" spans="1:7" ht="12.75">
      <c r="A18" s="73">
        <v>6145</v>
      </c>
      <c r="B18" s="74" t="s">
        <v>62</v>
      </c>
      <c r="C18" s="16">
        <v>6862.89</v>
      </c>
      <c r="D18" s="75" t="s">
        <v>56</v>
      </c>
      <c r="E18" s="17">
        <v>7322.8</v>
      </c>
      <c r="F18" s="77">
        <f t="shared" si="0"/>
        <v>106.70140421892233</v>
      </c>
      <c r="G18" s="77"/>
    </row>
    <row r="19" spans="1:7" ht="12.75" customHeight="1">
      <c r="A19" s="70">
        <v>63</v>
      </c>
      <c r="B19" s="78" t="s">
        <v>63</v>
      </c>
      <c r="C19" s="27">
        <f>SUM(C20)</f>
        <v>751338.21</v>
      </c>
      <c r="D19" s="27">
        <v>860115</v>
      </c>
      <c r="E19" s="27">
        <f>SUM(E20)</f>
        <v>860113</v>
      </c>
      <c r="F19" s="72">
        <f t="shared" si="0"/>
        <v>114.47747346697568</v>
      </c>
      <c r="G19" s="72">
        <f>SUM(E19/D19)*100</f>
        <v>99.99976747295419</v>
      </c>
    </row>
    <row r="20" spans="1:7" ht="12" customHeight="1">
      <c r="A20" s="70">
        <v>633</v>
      </c>
      <c r="B20" s="71" t="s">
        <v>64</v>
      </c>
      <c r="C20" s="27">
        <f>SUM(C21:C22)</f>
        <v>751338.21</v>
      </c>
      <c r="D20" s="28">
        <v>860115</v>
      </c>
      <c r="E20" s="27">
        <f>SUM(E21:E22)</f>
        <v>860113</v>
      </c>
      <c r="F20" s="72">
        <f t="shared" si="0"/>
        <v>114.47747346697568</v>
      </c>
      <c r="G20" s="72">
        <f>SUM(E20/D20)*100</f>
        <v>99.99976747295419</v>
      </c>
    </row>
    <row r="21" spans="1:7" ht="12" customHeight="1">
      <c r="A21" s="73">
        <v>6331</v>
      </c>
      <c r="B21" s="74" t="s">
        <v>65</v>
      </c>
      <c r="C21" s="16">
        <v>480678.21</v>
      </c>
      <c r="D21" s="75" t="s">
        <v>56</v>
      </c>
      <c r="E21" s="17">
        <v>774113</v>
      </c>
      <c r="F21" s="77">
        <f t="shared" si="0"/>
        <v>161.0459937428826</v>
      </c>
      <c r="G21" s="77"/>
    </row>
    <row r="22" spans="1:7" ht="12" customHeight="1">
      <c r="A22" s="73">
        <v>6332</v>
      </c>
      <c r="B22" s="74" t="s">
        <v>66</v>
      </c>
      <c r="C22" s="16">
        <v>270660</v>
      </c>
      <c r="D22" s="75" t="s">
        <v>56</v>
      </c>
      <c r="E22" s="17">
        <v>86000</v>
      </c>
      <c r="F22" s="77">
        <f t="shared" si="0"/>
        <v>31.77418163008941</v>
      </c>
      <c r="G22" s="77"/>
    </row>
    <row r="23" spans="1:7" ht="11.25" customHeight="1">
      <c r="A23" s="70">
        <v>64</v>
      </c>
      <c r="B23" s="71" t="s">
        <v>67</v>
      </c>
      <c r="C23" s="27">
        <f>SUM(C24,C26)</f>
        <v>210880.68</v>
      </c>
      <c r="D23" s="28">
        <v>361085</v>
      </c>
      <c r="E23" s="28">
        <f>SUM(E24,E26)</f>
        <v>359949.57</v>
      </c>
      <c r="F23" s="72">
        <f t="shared" si="0"/>
        <v>170.68873734663603</v>
      </c>
      <c r="G23" s="72">
        <f>SUM(E23/D23)*100</f>
        <v>99.68555049365108</v>
      </c>
    </row>
    <row r="24" spans="1:7" s="26" customFormat="1" ht="12.75" customHeight="1">
      <c r="A24" s="70">
        <v>641</v>
      </c>
      <c r="B24" s="71" t="s">
        <v>68</v>
      </c>
      <c r="C24" s="28">
        <f>SUM(C25:C25)</f>
        <v>290.38</v>
      </c>
      <c r="D24" s="28">
        <v>600</v>
      </c>
      <c r="E24" s="28">
        <f>SUM(E25:E25)</f>
        <v>595.18</v>
      </c>
      <c r="F24" s="72">
        <f t="shared" si="0"/>
        <v>204.96590674288862</v>
      </c>
      <c r="G24" s="72">
        <f>SUM(E24/D24)*100</f>
        <v>99.19666666666666</v>
      </c>
    </row>
    <row r="25" spans="1:7" ht="12.75" customHeight="1">
      <c r="A25" s="73">
        <v>6413</v>
      </c>
      <c r="B25" s="74" t="s">
        <v>69</v>
      </c>
      <c r="C25" s="17">
        <v>290.38</v>
      </c>
      <c r="D25" s="75" t="s">
        <v>56</v>
      </c>
      <c r="E25" s="17">
        <v>595.18</v>
      </c>
      <c r="F25" s="77">
        <f t="shared" si="0"/>
        <v>204.96590674288862</v>
      </c>
      <c r="G25" s="77"/>
    </row>
    <row r="26" spans="1:7" s="26" customFormat="1" ht="12" customHeight="1">
      <c r="A26" s="70">
        <v>642</v>
      </c>
      <c r="B26" s="71" t="s">
        <v>70</v>
      </c>
      <c r="C26" s="27">
        <f>SUM(C27:C30)</f>
        <v>210590.3</v>
      </c>
      <c r="D26" s="28">
        <v>360485</v>
      </c>
      <c r="E26" s="28">
        <f>SUM(E27:E30)</f>
        <v>359354.39</v>
      </c>
      <c r="F26" s="72">
        <f t="shared" si="0"/>
        <v>170.64147304030624</v>
      </c>
      <c r="G26" s="72">
        <f>SUM(E26/D26)*100</f>
        <v>99.68636420378103</v>
      </c>
    </row>
    <row r="27" spans="1:7" ht="12" customHeight="1">
      <c r="A27" s="73">
        <v>6421</v>
      </c>
      <c r="B27" s="74" t="s">
        <v>71</v>
      </c>
      <c r="C27" s="16">
        <v>15262.91</v>
      </c>
      <c r="D27" s="75" t="s">
        <v>56</v>
      </c>
      <c r="E27" s="17">
        <v>12027.79</v>
      </c>
      <c r="F27" s="72">
        <f t="shared" si="0"/>
        <v>78.80404195530211</v>
      </c>
      <c r="G27" s="77"/>
    </row>
    <row r="28" spans="1:7" ht="12" customHeight="1">
      <c r="A28" s="73">
        <v>6422</v>
      </c>
      <c r="B28" s="74" t="s">
        <v>72</v>
      </c>
      <c r="C28" s="16">
        <v>149987.78</v>
      </c>
      <c r="D28" s="75" t="s">
        <v>56</v>
      </c>
      <c r="E28" s="17">
        <v>258701.69</v>
      </c>
      <c r="F28" s="77">
        <f t="shared" si="0"/>
        <v>172.48184485429414</v>
      </c>
      <c r="G28" s="77"/>
    </row>
    <row r="29" spans="1:7" ht="12" customHeight="1">
      <c r="A29" s="73">
        <v>6423</v>
      </c>
      <c r="B29" s="74" t="s">
        <v>73</v>
      </c>
      <c r="C29" s="16">
        <v>1260.65</v>
      </c>
      <c r="D29" s="75" t="s">
        <v>56</v>
      </c>
      <c r="E29" s="17">
        <v>4812.5</v>
      </c>
      <c r="F29" s="77">
        <f t="shared" si="0"/>
        <v>381.7475112045373</v>
      </c>
      <c r="G29" s="77"/>
    </row>
    <row r="30" spans="1:7" ht="12" customHeight="1">
      <c r="A30" s="73">
        <v>6429</v>
      </c>
      <c r="B30" s="74" t="s">
        <v>73</v>
      </c>
      <c r="C30" s="16">
        <v>44078.96</v>
      </c>
      <c r="D30" s="75"/>
      <c r="E30" s="17">
        <v>83812.41</v>
      </c>
      <c r="F30" s="77">
        <f t="shared" si="0"/>
        <v>190.14153237735192</v>
      </c>
      <c r="G30" s="77"/>
    </row>
    <row r="31" spans="1:7" ht="12" customHeight="1">
      <c r="A31" s="70">
        <v>65</v>
      </c>
      <c r="B31" s="78" t="s">
        <v>74</v>
      </c>
      <c r="C31" s="27">
        <f>SUM(C32+C35)</f>
        <v>596969.7</v>
      </c>
      <c r="D31" s="27">
        <v>360420</v>
      </c>
      <c r="E31" s="27">
        <f>SUM(E32+E35)</f>
        <v>359863.31</v>
      </c>
      <c r="F31" s="72">
        <f t="shared" si="0"/>
        <v>60.281670912275786</v>
      </c>
      <c r="G31" s="72">
        <f>SUM(E31/D31)*100</f>
        <v>99.84554408745353</v>
      </c>
    </row>
    <row r="32" spans="1:7" ht="12" customHeight="1">
      <c r="A32" s="70">
        <v>652</v>
      </c>
      <c r="B32" s="78" t="s">
        <v>75</v>
      </c>
      <c r="C32" s="27">
        <f>SUM(C33+C34)</f>
        <v>481277.82</v>
      </c>
      <c r="D32" s="27"/>
      <c r="E32" s="27">
        <f>SUM(E33+E34)</f>
        <v>248151.03</v>
      </c>
      <c r="F32" s="77">
        <f t="shared" si="0"/>
        <v>51.5608697695647</v>
      </c>
      <c r="G32" s="72"/>
    </row>
    <row r="33" spans="1:7" ht="12.75">
      <c r="A33" s="79">
        <v>6524</v>
      </c>
      <c r="B33" s="9" t="s">
        <v>76</v>
      </c>
      <c r="C33" s="16">
        <v>455913.32</v>
      </c>
      <c r="D33" s="75" t="s">
        <v>56</v>
      </c>
      <c r="E33" s="17">
        <v>242491.03</v>
      </c>
      <c r="F33" s="77">
        <f t="shared" si="0"/>
        <v>53.187967835640336</v>
      </c>
      <c r="G33" s="77"/>
    </row>
    <row r="34" spans="1:7" ht="12.75">
      <c r="A34" s="79">
        <v>6526</v>
      </c>
      <c r="B34" s="9" t="s">
        <v>77</v>
      </c>
      <c r="C34" s="16">
        <v>25364.5</v>
      </c>
      <c r="D34" s="75"/>
      <c r="E34" s="17">
        <v>5660</v>
      </c>
      <c r="F34" s="76">
        <f t="shared" si="0"/>
        <v>22.31465236846774</v>
      </c>
      <c r="G34" s="77"/>
    </row>
    <row r="35" spans="1:7" ht="12.75">
      <c r="A35" s="80">
        <v>653</v>
      </c>
      <c r="B35" s="81" t="s">
        <v>78</v>
      </c>
      <c r="C35" s="27">
        <f>SUM(C36:C37)</f>
        <v>115691.88</v>
      </c>
      <c r="D35" s="82">
        <v>95000</v>
      </c>
      <c r="E35" s="28">
        <f>SUM(E36:E37)</f>
        <v>111712.28</v>
      </c>
      <c r="F35" s="72">
        <f t="shared" si="0"/>
        <v>96.5601734538327</v>
      </c>
      <c r="G35" s="72">
        <v>100</v>
      </c>
    </row>
    <row r="36" spans="1:7" ht="12.75">
      <c r="A36" s="83">
        <v>6531</v>
      </c>
      <c r="B36" s="63" t="s">
        <v>79</v>
      </c>
      <c r="C36" s="16">
        <v>12181.58</v>
      </c>
      <c r="D36" s="75"/>
      <c r="E36" s="17">
        <v>12658.84</v>
      </c>
      <c r="F36" s="77">
        <f t="shared" si="0"/>
        <v>103.91788257352495</v>
      </c>
      <c r="G36" s="77"/>
    </row>
    <row r="37" spans="1:7" ht="12.75">
      <c r="A37" s="83">
        <v>6532</v>
      </c>
      <c r="B37" s="63" t="s">
        <v>80</v>
      </c>
      <c r="C37" s="16">
        <v>103510.3</v>
      </c>
      <c r="D37" s="75"/>
      <c r="E37" s="17">
        <v>99053.44</v>
      </c>
      <c r="F37" s="77">
        <f t="shared" si="0"/>
        <v>95.6942835640511</v>
      </c>
      <c r="G37" s="77"/>
    </row>
    <row r="38" spans="1:7" ht="12.75">
      <c r="A38" s="70">
        <v>68</v>
      </c>
      <c r="B38" s="71" t="s">
        <v>81</v>
      </c>
      <c r="C38" s="27">
        <v>102985</v>
      </c>
      <c r="D38" s="82">
        <v>14067</v>
      </c>
      <c r="E38" s="28">
        <v>14066.87</v>
      </c>
      <c r="F38" s="77">
        <f t="shared" si="0"/>
        <v>13.659144535611983</v>
      </c>
      <c r="G38" s="77"/>
    </row>
    <row r="39" spans="1:7" ht="12.75">
      <c r="A39" s="73">
        <v>683</v>
      </c>
      <c r="B39" s="74" t="s">
        <v>82</v>
      </c>
      <c r="C39" s="16">
        <v>102985</v>
      </c>
      <c r="D39" s="84">
        <v>14067</v>
      </c>
      <c r="E39" s="17">
        <v>14066.87</v>
      </c>
      <c r="F39" s="77">
        <f t="shared" si="0"/>
        <v>13.659144535611983</v>
      </c>
      <c r="G39" s="77"/>
    </row>
    <row r="40" spans="1:7" ht="12.75">
      <c r="A40" s="73">
        <v>6831</v>
      </c>
      <c r="B40" s="74" t="s">
        <v>82</v>
      </c>
      <c r="C40" s="16">
        <v>102985</v>
      </c>
      <c r="D40" s="84">
        <v>0</v>
      </c>
      <c r="E40" s="17">
        <v>14066.87</v>
      </c>
      <c r="F40" s="77">
        <f t="shared" si="0"/>
        <v>13.659144535611983</v>
      </c>
      <c r="G40" s="77"/>
    </row>
    <row r="41" spans="1:7" ht="21.75" customHeight="1">
      <c r="A41" s="264" t="s">
        <v>83</v>
      </c>
      <c r="B41" s="264"/>
      <c r="C41" s="264"/>
      <c r="D41" s="264"/>
      <c r="E41" s="264"/>
      <c r="F41" s="264"/>
      <c r="G41" s="264"/>
    </row>
    <row r="42" spans="1:7" ht="12.75" customHeight="1">
      <c r="A42" s="85">
        <v>7</v>
      </c>
      <c r="B42" s="86" t="s">
        <v>17</v>
      </c>
      <c r="C42" s="87">
        <f>SUM(C43)</f>
        <v>275243.84</v>
      </c>
      <c r="D42" s="87">
        <f>SUM(D43)</f>
        <v>785130</v>
      </c>
      <c r="E42" s="87">
        <f>SUM(E43)</f>
        <v>785129.87</v>
      </c>
      <c r="F42" s="69"/>
      <c r="G42" s="69"/>
    </row>
    <row r="43" spans="1:7" ht="13.5" customHeight="1">
      <c r="A43" s="70">
        <v>71</v>
      </c>
      <c r="B43" s="71" t="s">
        <v>84</v>
      </c>
      <c r="C43" s="27">
        <f>SUM(C44)</f>
        <v>275243.84</v>
      </c>
      <c r="D43" s="28">
        <v>785130</v>
      </c>
      <c r="E43" s="28">
        <f>SUM(E44)</f>
        <v>785129.87</v>
      </c>
      <c r="F43" s="72">
        <f>SUM(E43/C43)*100</f>
        <v>285.2488433528612</v>
      </c>
      <c r="G43" s="72">
        <v>100</v>
      </c>
    </row>
    <row r="44" spans="1:7" s="26" customFormat="1" ht="13.5" customHeight="1">
      <c r="A44" s="70">
        <v>711</v>
      </c>
      <c r="B44" s="78" t="s">
        <v>85</v>
      </c>
      <c r="C44" s="27">
        <f>SUM(C45)</f>
        <v>275243.84</v>
      </c>
      <c r="D44" s="28">
        <v>785130</v>
      </c>
      <c r="E44" s="28">
        <f>SUM(E45)</f>
        <v>785129.87</v>
      </c>
      <c r="F44" s="72">
        <f>SUM(E44/C44)*100</f>
        <v>285.2488433528612</v>
      </c>
      <c r="G44" s="72">
        <v>100</v>
      </c>
    </row>
    <row r="45" spans="1:7" ht="13.5" customHeight="1">
      <c r="A45" s="73">
        <v>7111</v>
      </c>
      <c r="B45" s="88" t="s">
        <v>86</v>
      </c>
      <c r="C45" s="16">
        <v>275243.84</v>
      </c>
      <c r="D45" s="75">
        <v>0</v>
      </c>
      <c r="E45" s="17">
        <v>785129.87</v>
      </c>
      <c r="F45" s="76">
        <f>SUM(E45/C45)*100</f>
        <v>285.2488433528612</v>
      </c>
      <c r="G45" s="77"/>
    </row>
    <row r="46" spans="1:7" ht="13.5" customHeight="1">
      <c r="A46" s="73"/>
      <c r="B46" s="88"/>
      <c r="C46" s="16"/>
      <c r="D46" s="75"/>
      <c r="E46" s="17"/>
      <c r="F46" s="72"/>
      <c r="G46" s="77"/>
    </row>
    <row r="47" spans="1:7" ht="21" customHeight="1">
      <c r="A47" s="265" t="s">
        <v>87</v>
      </c>
      <c r="B47" s="265"/>
      <c r="C47" s="265"/>
      <c r="D47" s="265"/>
      <c r="E47" s="265"/>
      <c r="F47" s="265"/>
      <c r="G47" s="265"/>
    </row>
    <row r="48" spans="1:7" s="91" customFormat="1" ht="13.5" customHeight="1">
      <c r="A48" s="89">
        <v>3</v>
      </c>
      <c r="B48" s="89" t="s">
        <v>19</v>
      </c>
      <c r="C48" s="90">
        <f>SUM(C49,C57,C86,C93,C96,C100)</f>
        <v>1747712.3</v>
      </c>
      <c r="D48" s="90">
        <f>SUM(D49,D57,D86,D93,D96,D100)</f>
        <v>2263411</v>
      </c>
      <c r="E48" s="90">
        <f>SUM(E49,E57,E86,E93,E96,E100)</f>
        <v>1993839.14</v>
      </c>
      <c r="F48" s="69">
        <f aca="true" t="shared" si="1" ref="F48:F73">SUM(E48/C48)*100</f>
        <v>114.08280069894798</v>
      </c>
      <c r="G48" s="69">
        <f>SUM(E48/D48)*100</f>
        <v>88.09001723504922</v>
      </c>
    </row>
    <row r="49" spans="1:7" ht="13.5" customHeight="1">
      <c r="A49" s="92">
        <v>31</v>
      </c>
      <c r="B49" s="92" t="s">
        <v>88</v>
      </c>
      <c r="C49" s="93">
        <f>SUM(C50,C52,C54)</f>
        <v>287750.87</v>
      </c>
      <c r="D49" s="94">
        <v>315500</v>
      </c>
      <c r="E49" s="93">
        <f>SUM(E50,E52,E54)</f>
        <v>312311.2</v>
      </c>
      <c r="F49" s="72">
        <f t="shared" si="1"/>
        <v>108.53527567093022</v>
      </c>
      <c r="G49" s="72">
        <f>SUM(E49/D49)*100</f>
        <v>98.98928684627576</v>
      </c>
    </row>
    <row r="50" spans="1:7" ht="13.5" customHeight="1">
      <c r="A50" s="92">
        <v>311</v>
      </c>
      <c r="B50" s="92" t="s">
        <v>89</v>
      </c>
      <c r="C50" s="95">
        <f>SUM(C51)</f>
        <v>227023.87</v>
      </c>
      <c r="D50" s="96">
        <v>260000</v>
      </c>
      <c r="E50" s="95">
        <f>SUM(E51)</f>
        <v>257685.25</v>
      </c>
      <c r="F50" s="72">
        <f t="shared" si="1"/>
        <v>113.5057956680943</v>
      </c>
      <c r="G50" s="72">
        <f>SUM(E50/D50)*100</f>
        <v>99.10971153846154</v>
      </c>
    </row>
    <row r="51" spans="1:7" ht="12.75">
      <c r="A51" s="97">
        <v>3111</v>
      </c>
      <c r="B51" s="97" t="s">
        <v>90</v>
      </c>
      <c r="C51" s="16">
        <v>227023.87</v>
      </c>
      <c r="D51" s="84" t="s">
        <v>56</v>
      </c>
      <c r="E51" s="16">
        <v>257685.25</v>
      </c>
      <c r="F51" s="77">
        <f t="shared" si="1"/>
        <v>113.5057956680943</v>
      </c>
      <c r="G51" s="77"/>
    </row>
    <row r="52" spans="1:7" s="26" customFormat="1" ht="12.75">
      <c r="A52" s="92">
        <v>312</v>
      </c>
      <c r="B52" s="92" t="s">
        <v>91</v>
      </c>
      <c r="C52" s="27">
        <f>SUM(C53)</f>
        <v>23097</v>
      </c>
      <c r="D52" s="98">
        <f>'POS.DIO'!D36</f>
        <v>11000</v>
      </c>
      <c r="E52" s="27">
        <f>SUM(E53)</f>
        <v>10300</v>
      </c>
      <c r="F52" s="77">
        <f t="shared" si="1"/>
        <v>44.594536086937694</v>
      </c>
      <c r="G52" s="72"/>
    </row>
    <row r="53" spans="1:7" ht="12.75">
      <c r="A53" s="97">
        <v>3121</v>
      </c>
      <c r="B53" s="9" t="s">
        <v>91</v>
      </c>
      <c r="C53" s="16">
        <v>23097</v>
      </c>
      <c r="D53" s="84" t="s">
        <v>56</v>
      </c>
      <c r="E53" s="16">
        <v>10300</v>
      </c>
      <c r="F53" s="77">
        <f t="shared" si="1"/>
        <v>44.594536086937694</v>
      </c>
      <c r="G53" s="77"/>
    </row>
    <row r="54" spans="1:7" s="26" customFormat="1" ht="12.75">
      <c r="A54" s="92">
        <v>313</v>
      </c>
      <c r="B54" s="92" t="s">
        <v>92</v>
      </c>
      <c r="C54" s="27">
        <f>SUM(C55+C56)</f>
        <v>37630</v>
      </c>
      <c r="D54" s="98">
        <v>44500</v>
      </c>
      <c r="E54" s="27">
        <f>SUM(E55:E56)</f>
        <v>44325.95</v>
      </c>
      <c r="F54" s="72">
        <f t="shared" si="1"/>
        <v>117.79418017539196</v>
      </c>
      <c r="G54" s="72">
        <f>SUM(E54/D54)*100</f>
        <v>99.60887640449437</v>
      </c>
    </row>
    <row r="55" spans="1:7" ht="12" customHeight="1">
      <c r="A55" s="99">
        <v>3132</v>
      </c>
      <c r="B55" s="99" t="s">
        <v>93</v>
      </c>
      <c r="C55" s="100">
        <v>33770.61</v>
      </c>
      <c r="D55" s="84" t="s">
        <v>56</v>
      </c>
      <c r="E55" s="100">
        <v>39945.29</v>
      </c>
      <c r="F55" s="77">
        <f t="shared" si="1"/>
        <v>118.28418260730263</v>
      </c>
      <c r="G55" s="101"/>
    </row>
    <row r="56" spans="1:7" ht="12" customHeight="1">
      <c r="A56" s="99">
        <v>3133</v>
      </c>
      <c r="B56" s="99" t="s">
        <v>94</v>
      </c>
      <c r="C56" s="100">
        <v>3859.39</v>
      </c>
      <c r="D56" s="84" t="s">
        <v>56</v>
      </c>
      <c r="E56" s="100">
        <v>4380.66</v>
      </c>
      <c r="F56" s="77">
        <f t="shared" si="1"/>
        <v>113.5065385980686</v>
      </c>
      <c r="G56" s="101"/>
    </row>
    <row r="57" spans="1:7" ht="12.75" customHeight="1">
      <c r="A57" s="92">
        <v>32</v>
      </c>
      <c r="B57" s="92" t="s">
        <v>95</v>
      </c>
      <c r="C57" s="95">
        <f>SUM(C58+C62+C68+C78+C80)</f>
        <v>1009876.5599999999</v>
      </c>
      <c r="D57" s="95">
        <v>1107060</v>
      </c>
      <c r="E57" s="95">
        <f>SUM(E58,E62,E68,E78,E80)</f>
        <v>929667.73</v>
      </c>
      <c r="F57" s="72">
        <f t="shared" si="1"/>
        <v>92.05756097557112</v>
      </c>
      <c r="G57" s="72">
        <f>SUM(E57/D57)*100</f>
        <v>83.97627319205824</v>
      </c>
    </row>
    <row r="58" spans="1:7" s="26" customFormat="1" ht="12" customHeight="1">
      <c r="A58" s="102">
        <v>321</v>
      </c>
      <c r="B58" s="102" t="s">
        <v>96</v>
      </c>
      <c r="C58" s="103">
        <f>SUM(C59:C61)</f>
        <v>6135.6</v>
      </c>
      <c r="D58" s="104">
        <v>9000</v>
      </c>
      <c r="E58" s="103">
        <f>SUM(E59:E61)</f>
        <v>3627.5099999999998</v>
      </c>
      <c r="F58" s="72">
        <f t="shared" si="1"/>
        <v>59.12233522393897</v>
      </c>
      <c r="G58" s="72">
        <f>SUM(E58/D58)*100</f>
        <v>40.30566666666666</v>
      </c>
    </row>
    <row r="59" spans="1:7" ht="12.75" customHeight="1">
      <c r="A59" s="105">
        <v>3211</v>
      </c>
      <c r="B59" s="106" t="s">
        <v>97</v>
      </c>
      <c r="C59" s="100">
        <v>2885.6</v>
      </c>
      <c r="D59" s="84" t="s">
        <v>56</v>
      </c>
      <c r="E59" s="100">
        <v>2868.2</v>
      </c>
      <c r="F59" s="77">
        <f t="shared" si="1"/>
        <v>99.39700582201276</v>
      </c>
      <c r="G59" s="101"/>
    </row>
    <row r="60" spans="1:7" ht="12.75" customHeight="1">
      <c r="A60" s="105">
        <v>3213</v>
      </c>
      <c r="B60" s="106" t="s">
        <v>98</v>
      </c>
      <c r="C60" s="100">
        <v>3050</v>
      </c>
      <c r="D60" s="84"/>
      <c r="E60" s="100">
        <v>259.2</v>
      </c>
      <c r="F60" s="77">
        <f t="shared" si="1"/>
        <v>8.498360655737706</v>
      </c>
      <c r="G60" s="101"/>
    </row>
    <row r="61" spans="1:7" ht="12.75" customHeight="1">
      <c r="A61" s="105">
        <v>3214</v>
      </c>
      <c r="B61" s="106" t="s">
        <v>99</v>
      </c>
      <c r="C61" s="100">
        <v>200</v>
      </c>
      <c r="D61" s="84" t="s">
        <v>56</v>
      </c>
      <c r="E61" s="100">
        <v>500.11</v>
      </c>
      <c r="F61" s="77">
        <f t="shared" si="1"/>
        <v>250.055</v>
      </c>
      <c r="G61" s="101"/>
    </row>
    <row r="62" spans="1:7" s="26" customFormat="1" ht="12.75">
      <c r="A62" s="102">
        <v>322</v>
      </c>
      <c r="B62" s="102" t="s">
        <v>100</v>
      </c>
      <c r="C62" s="103">
        <f>SUM(C63:C67)</f>
        <v>304371.83999999997</v>
      </c>
      <c r="D62" s="104">
        <v>396560</v>
      </c>
      <c r="E62" s="95">
        <f>SUM(E63:E67)</f>
        <v>326595.47</v>
      </c>
      <c r="F62" s="72">
        <f t="shared" si="1"/>
        <v>107.30147375000263</v>
      </c>
      <c r="G62" s="72">
        <f>SUM(E62/D62)*100</f>
        <v>82.35713889449264</v>
      </c>
    </row>
    <row r="63" spans="1:7" ht="12.75" customHeight="1">
      <c r="A63" s="99">
        <v>3221</v>
      </c>
      <c r="B63" s="107" t="s">
        <v>101</v>
      </c>
      <c r="C63" s="100">
        <v>23799.76</v>
      </c>
      <c r="D63" s="84" t="s">
        <v>56</v>
      </c>
      <c r="E63" s="100">
        <v>13615.21</v>
      </c>
      <c r="F63" s="77">
        <f t="shared" si="1"/>
        <v>57.20734158663785</v>
      </c>
      <c r="G63" s="101"/>
    </row>
    <row r="64" spans="1:7" ht="12.75" customHeight="1">
      <c r="A64" s="105">
        <v>3223</v>
      </c>
      <c r="B64" s="107" t="s">
        <v>102</v>
      </c>
      <c r="C64" s="100">
        <v>172521.72</v>
      </c>
      <c r="D64" s="108"/>
      <c r="E64" s="100">
        <v>175437</v>
      </c>
      <c r="F64" s="77">
        <f t="shared" si="1"/>
        <v>101.68980462286139</v>
      </c>
      <c r="G64" s="101"/>
    </row>
    <row r="65" spans="1:7" ht="12.75" customHeight="1">
      <c r="A65" s="105">
        <v>3224</v>
      </c>
      <c r="B65" s="107" t="s">
        <v>103</v>
      </c>
      <c r="C65" s="100">
        <v>89301.38</v>
      </c>
      <c r="D65" s="108"/>
      <c r="E65" s="100">
        <v>127826.76</v>
      </c>
      <c r="F65" s="77">
        <f t="shared" si="1"/>
        <v>143.14085627792088</v>
      </c>
      <c r="G65" s="101"/>
    </row>
    <row r="66" spans="1:7" ht="12.75" customHeight="1">
      <c r="A66" s="99">
        <v>3225</v>
      </c>
      <c r="B66" s="107" t="s">
        <v>104</v>
      </c>
      <c r="C66" s="100">
        <v>17889.98</v>
      </c>
      <c r="D66" s="84" t="s">
        <v>56</v>
      </c>
      <c r="E66" s="100">
        <v>7884.5</v>
      </c>
      <c r="F66" s="77">
        <f t="shared" si="1"/>
        <v>44.07215659268485</v>
      </c>
      <c r="G66" s="101"/>
    </row>
    <row r="67" spans="1:7" ht="12.75" customHeight="1">
      <c r="A67" s="99">
        <v>3227</v>
      </c>
      <c r="B67" s="107" t="s">
        <v>105</v>
      </c>
      <c r="C67" s="84">
        <v>859</v>
      </c>
      <c r="D67" s="84"/>
      <c r="E67" s="84">
        <v>1832</v>
      </c>
      <c r="F67" s="76">
        <f t="shared" si="1"/>
        <v>213.27124563445867</v>
      </c>
      <c r="G67" s="101"/>
    </row>
    <row r="68" spans="1:7" s="26" customFormat="1" ht="12.75">
      <c r="A68" s="102">
        <v>323</v>
      </c>
      <c r="B68" s="102" t="s">
        <v>106</v>
      </c>
      <c r="C68" s="103">
        <f>SUM(C69:C77)</f>
        <v>563388.51</v>
      </c>
      <c r="D68" s="104">
        <v>539000</v>
      </c>
      <c r="E68" s="95">
        <f>SUM(E69:E77)</f>
        <v>454665.64</v>
      </c>
      <c r="F68" s="72">
        <f t="shared" si="1"/>
        <v>80.7019724275172</v>
      </c>
      <c r="G68" s="72">
        <f>SUM(E68/D68)*100</f>
        <v>84.35355102040816</v>
      </c>
    </row>
    <row r="69" spans="1:7" ht="12.75" customHeight="1">
      <c r="A69" s="99">
        <v>3231</v>
      </c>
      <c r="B69" s="109" t="s">
        <v>107</v>
      </c>
      <c r="C69" s="100">
        <v>28404.1</v>
      </c>
      <c r="D69" s="84" t="s">
        <v>56</v>
      </c>
      <c r="E69" s="100">
        <v>25791.64</v>
      </c>
      <c r="F69" s="77">
        <f t="shared" si="1"/>
        <v>90.80252498758983</v>
      </c>
      <c r="G69" s="101"/>
    </row>
    <row r="70" spans="1:7" ht="12.75" customHeight="1">
      <c r="A70" s="99">
        <v>3232</v>
      </c>
      <c r="B70" s="109" t="s">
        <v>108</v>
      </c>
      <c r="C70" s="100">
        <v>146999.2</v>
      </c>
      <c r="D70" s="84" t="s">
        <v>56</v>
      </c>
      <c r="E70" s="100">
        <v>49053.2</v>
      </c>
      <c r="F70" s="77">
        <f t="shared" si="1"/>
        <v>33.36970541336279</v>
      </c>
      <c r="G70" s="101"/>
    </row>
    <row r="71" spans="1:7" ht="13.5" customHeight="1">
      <c r="A71" s="105">
        <v>3233</v>
      </c>
      <c r="B71" s="106" t="s">
        <v>109</v>
      </c>
      <c r="C71" s="100">
        <v>28908.81</v>
      </c>
      <c r="D71" s="84" t="s">
        <v>56</v>
      </c>
      <c r="E71" s="100">
        <v>26580</v>
      </c>
      <c r="F71" s="77">
        <f t="shared" si="1"/>
        <v>91.94428964734279</v>
      </c>
      <c r="G71" s="101"/>
    </row>
    <row r="72" spans="1:7" ht="12.75" customHeight="1">
      <c r="A72" s="105">
        <v>3234</v>
      </c>
      <c r="B72" s="106" t="s">
        <v>110</v>
      </c>
      <c r="C72" s="100">
        <v>21934.08</v>
      </c>
      <c r="D72" s="84" t="s">
        <v>56</v>
      </c>
      <c r="E72" s="100">
        <v>91187.74</v>
      </c>
      <c r="F72" s="77">
        <f t="shared" si="1"/>
        <v>415.73542177287584</v>
      </c>
      <c r="G72" s="101"/>
    </row>
    <row r="73" spans="1:7" ht="12.75" customHeight="1">
      <c r="A73" s="105">
        <v>3235</v>
      </c>
      <c r="B73" s="106" t="s">
        <v>111</v>
      </c>
      <c r="C73" s="100">
        <v>12550</v>
      </c>
      <c r="D73" s="84"/>
      <c r="E73" s="100">
        <v>17775</v>
      </c>
      <c r="F73" s="77">
        <f t="shared" si="1"/>
        <v>141.63346613545818</v>
      </c>
      <c r="G73" s="101"/>
    </row>
    <row r="74" spans="1:7" ht="12.75" customHeight="1">
      <c r="A74" s="105">
        <v>3236</v>
      </c>
      <c r="B74" s="106" t="s">
        <v>112</v>
      </c>
      <c r="C74" s="100">
        <v>1599.52</v>
      </c>
      <c r="D74" s="84"/>
      <c r="E74" s="100">
        <v>0</v>
      </c>
      <c r="F74" s="77"/>
      <c r="G74" s="101"/>
    </row>
    <row r="75" spans="1:7" ht="12.75" customHeight="1">
      <c r="A75" s="105">
        <v>3237</v>
      </c>
      <c r="B75" s="106" t="s">
        <v>113</v>
      </c>
      <c r="C75" s="100">
        <v>288434.56</v>
      </c>
      <c r="D75" s="84" t="s">
        <v>56</v>
      </c>
      <c r="E75" s="100">
        <v>202372.87</v>
      </c>
      <c r="F75" s="77">
        <f aca="true" t="shared" si="2" ref="F75:F86">SUM(E75/C75)*100</f>
        <v>70.16249023695357</v>
      </c>
      <c r="G75" s="101"/>
    </row>
    <row r="76" spans="1:7" ht="12.75" customHeight="1">
      <c r="A76" s="105">
        <v>3238</v>
      </c>
      <c r="B76" s="106" t="s">
        <v>114</v>
      </c>
      <c r="C76" s="100">
        <v>22845</v>
      </c>
      <c r="D76" s="84"/>
      <c r="E76" s="100">
        <v>27912.5</v>
      </c>
      <c r="F76" s="77">
        <f t="shared" si="2"/>
        <v>122.18209673889253</v>
      </c>
      <c r="G76" s="101"/>
    </row>
    <row r="77" spans="1:7" ht="12.75" customHeight="1">
      <c r="A77" s="99">
        <v>3239</v>
      </c>
      <c r="B77" s="109" t="s">
        <v>115</v>
      </c>
      <c r="C77" s="100">
        <v>11713.24</v>
      </c>
      <c r="D77" s="84" t="s">
        <v>56</v>
      </c>
      <c r="E77" s="100">
        <v>13992.69</v>
      </c>
      <c r="F77" s="77">
        <f t="shared" si="2"/>
        <v>119.46045671394081</v>
      </c>
      <c r="G77" s="101"/>
    </row>
    <row r="78" spans="1:7" ht="12.75" customHeight="1">
      <c r="A78" s="110">
        <v>324</v>
      </c>
      <c r="B78" s="111" t="s">
        <v>116</v>
      </c>
      <c r="C78" s="112">
        <f>SUM(C79)</f>
        <v>2347.49</v>
      </c>
      <c r="D78" s="82">
        <v>0</v>
      </c>
      <c r="E78" s="112">
        <f>SUM(E79)</f>
        <v>0</v>
      </c>
      <c r="F78" s="72">
        <f t="shared" si="2"/>
        <v>0</v>
      </c>
      <c r="G78" s="72" t="e">
        <f>SUM(E78/D78)*100</f>
        <v>#DIV/0!</v>
      </c>
    </row>
    <row r="79" spans="1:7" ht="12.75" customHeight="1">
      <c r="A79" s="99">
        <v>3241</v>
      </c>
      <c r="B79" s="109" t="s">
        <v>116</v>
      </c>
      <c r="C79" s="100">
        <v>2347.49</v>
      </c>
      <c r="D79" s="84"/>
      <c r="E79" s="100">
        <v>0</v>
      </c>
      <c r="F79" s="76">
        <f t="shared" si="2"/>
        <v>0</v>
      </c>
      <c r="G79" s="101"/>
    </row>
    <row r="80" spans="1:7" s="26" customFormat="1" ht="12.75">
      <c r="A80" s="102">
        <v>329</v>
      </c>
      <c r="B80" s="102" t="s">
        <v>117</v>
      </c>
      <c r="C80" s="103">
        <f>SUM(C81:C85)</f>
        <v>133633.12</v>
      </c>
      <c r="D80" s="104">
        <v>162500</v>
      </c>
      <c r="E80" s="104">
        <f>SUM(E81:E85)</f>
        <v>144779.11</v>
      </c>
      <c r="F80" s="72">
        <f t="shared" si="2"/>
        <v>108.34073918202314</v>
      </c>
      <c r="G80" s="72">
        <f>SUM(E80/D80)*100</f>
        <v>89.09483692307691</v>
      </c>
    </row>
    <row r="81" spans="1:7" ht="14.25" customHeight="1">
      <c r="A81" s="113">
        <v>3291</v>
      </c>
      <c r="B81" s="114" t="s">
        <v>118</v>
      </c>
      <c r="C81" s="100">
        <v>21998.31</v>
      </c>
      <c r="D81" s="84" t="s">
        <v>56</v>
      </c>
      <c r="E81" s="100">
        <v>15394.76</v>
      </c>
      <c r="F81" s="77">
        <f t="shared" si="2"/>
        <v>69.98155767420316</v>
      </c>
      <c r="G81" s="101"/>
    </row>
    <row r="82" spans="1:7" ht="12.75" customHeight="1">
      <c r="A82" s="99">
        <v>3292</v>
      </c>
      <c r="B82" s="109" t="s">
        <v>119</v>
      </c>
      <c r="C82" s="100">
        <v>1926.36</v>
      </c>
      <c r="D82" s="84" t="s">
        <v>56</v>
      </c>
      <c r="E82" s="100">
        <v>5593.06</v>
      </c>
      <c r="F82" s="76">
        <f t="shared" si="2"/>
        <v>290.343445669553</v>
      </c>
      <c r="G82" s="101"/>
    </row>
    <row r="83" spans="1:7" ht="12.75" customHeight="1">
      <c r="A83" s="99">
        <v>3293</v>
      </c>
      <c r="B83" s="106" t="s">
        <v>120</v>
      </c>
      <c r="C83" s="100">
        <v>18623.85</v>
      </c>
      <c r="D83" s="84" t="s">
        <v>56</v>
      </c>
      <c r="E83" s="100">
        <v>17742.41</v>
      </c>
      <c r="F83" s="77">
        <f t="shared" si="2"/>
        <v>95.26714401157656</v>
      </c>
      <c r="G83" s="101"/>
    </row>
    <row r="84" spans="1:7" ht="12.75" customHeight="1">
      <c r="A84" s="99">
        <v>3294</v>
      </c>
      <c r="B84" s="106" t="s">
        <v>121</v>
      </c>
      <c r="C84" s="100">
        <v>2500</v>
      </c>
      <c r="D84" s="84"/>
      <c r="E84" s="100">
        <v>2000</v>
      </c>
      <c r="F84" s="77">
        <f t="shared" si="2"/>
        <v>80</v>
      </c>
      <c r="G84" s="101"/>
    </row>
    <row r="85" spans="1:7" ht="12.75" customHeight="1">
      <c r="A85" s="99">
        <v>3299</v>
      </c>
      <c r="B85" s="106" t="s">
        <v>117</v>
      </c>
      <c r="C85" s="100">
        <v>88584.6</v>
      </c>
      <c r="D85" s="84"/>
      <c r="E85" s="100">
        <v>104048.88</v>
      </c>
      <c r="F85" s="77">
        <f t="shared" si="2"/>
        <v>117.45707493176015</v>
      </c>
      <c r="G85" s="101"/>
    </row>
    <row r="86" spans="1:7" ht="12.75">
      <c r="A86" s="102">
        <v>34</v>
      </c>
      <c r="B86" s="102" t="s">
        <v>122</v>
      </c>
      <c r="C86" s="115">
        <f>SUM(C89+C87)</f>
        <v>31397.07</v>
      </c>
      <c r="D86" s="116">
        <f>SUM(D89+D87)</f>
        <v>69800</v>
      </c>
      <c r="E86" s="115">
        <f>SUM(E89+E87)</f>
        <v>63149.19</v>
      </c>
      <c r="F86" s="72">
        <f t="shared" si="2"/>
        <v>201.1308380049476</v>
      </c>
      <c r="G86" s="72">
        <f>SUM(E86/D86)*100</f>
        <v>90.47161891117479</v>
      </c>
    </row>
    <row r="87" spans="1:7" ht="12.75">
      <c r="A87" s="102">
        <v>342</v>
      </c>
      <c r="B87" s="102" t="s">
        <v>123</v>
      </c>
      <c r="C87" s="115">
        <v>1348.17</v>
      </c>
      <c r="D87" s="116">
        <v>200</v>
      </c>
      <c r="E87" s="115">
        <v>72.53</v>
      </c>
      <c r="F87" s="72">
        <v>5</v>
      </c>
      <c r="G87" s="72">
        <v>36</v>
      </c>
    </row>
    <row r="88" spans="1:7" ht="12.75">
      <c r="A88" s="102">
        <v>3423</v>
      </c>
      <c r="B88" s="97" t="s">
        <v>124</v>
      </c>
      <c r="C88" s="117">
        <v>1348.17</v>
      </c>
      <c r="D88" s="116"/>
      <c r="E88" s="117">
        <v>72.53</v>
      </c>
      <c r="F88" s="72">
        <v>5</v>
      </c>
      <c r="G88" s="72"/>
    </row>
    <row r="89" spans="1:7" s="26" customFormat="1" ht="12.75">
      <c r="A89" s="102">
        <v>343</v>
      </c>
      <c r="B89" s="102" t="s">
        <v>125</v>
      </c>
      <c r="C89" s="27">
        <f>SUM(C90:C92)</f>
        <v>30048.9</v>
      </c>
      <c r="D89" s="98">
        <v>69600</v>
      </c>
      <c r="E89" s="27">
        <f>SUM(E90:E92)</f>
        <v>63076.66</v>
      </c>
      <c r="F89" s="72">
        <f>SUM(E89/C89)*100</f>
        <v>209.91337453284478</v>
      </c>
      <c r="G89" s="72">
        <f>SUM(E89/D89)*100</f>
        <v>90.62738505747127</v>
      </c>
    </row>
    <row r="90" spans="1:7" ht="12.75" customHeight="1">
      <c r="A90" s="99">
        <v>3431</v>
      </c>
      <c r="B90" s="109" t="s">
        <v>126</v>
      </c>
      <c r="C90" s="100">
        <v>6914.75</v>
      </c>
      <c r="D90" s="84" t="s">
        <v>56</v>
      </c>
      <c r="E90" s="100">
        <v>5830.19</v>
      </c>
      <c r="F90" s="77">
        <f>SUM(E90/C90)*100</f>
        <v>84.31526808633717</v>
      </c>
      <c r="G90" s="101"/>
    </row>
    <row r="91" spans="1:7" ht="12.75" customHeight="1">
      <c r="A91" s="99">
        <v>3433</v>
      </c>
      <c r="B91" s="109" t="s">
        <v>127</v>
      </c>
      <c r="C91" s="100">
        <v>722.47</v>
      </c>
      <c r="D91" s="84" t="s">
        <v>56</v>
      </c>
      <c r="E91" s="100">
        <v>20.85</v>
      </c>
      <c r="F91" s="77">
        <f>SUM(E91/C91)*100</f>
        <v>2.885932979916121</v>
      </c>
      <c r="G91" s="101"/>
    </row>
    <row r="92" spans="1:7" ht="12.75" customHeight="1">
      <c r="A92" s="99">
        <v>3434</v>
      </c>
      <c r="B92" s="109" t="s">
        <v>117</v>
      </c>
      <c r="C92" s="100">
        <v>22411.68</v>
      </c>
      <c r="D92" s="84"/>
      <c r="E92" s="100">
        <v>57225.62</v>
      </c>
      <c r="F92" s="77">
        <f>SUM(E92/C92)*100</f>
        <v>255.33837713192406</v>
      </c>
      <c r="G92" s="101"/>
    </row>
    <row r="93" spans="1:7" ht="12.75" customHeight="1">
      <c r="A93" s="118">
        <v>36</v>
      </c>
      <c r="B93" s="119" t="s">
        <v>128</v>
      </c>
      <c r="C93" s="112">
        <f>SUM(C94)</f>
        <v>0</v>
      </c>
      <c r="D93" s="112">
        <v>41000</v>
      </c>
      <c r="E93" s="112">
        <f>SUM(E94)</f>
        <v>40338.79</v>
      </c>
      <c r="F93" s="77"/>
      <c r="G93" s="72">
        <f>SUM(E93/D93)*100</f>
        <v>98.38729268292683</v>
      </c>
    </row>
    <row r="94" spans="1:7" ht="12.75" customHeight="1">
      <c r="A94" s="118">
        <v>366</v>
      </c>
      <c r="B94" s="119" t="s">
        <v>129</v>
      </c>
      <c r="C94" s="112">
        <v>0</v>
      </c>
      <c r="D94" s="82">
        <v>41000</v>
      </c>
      <c r="E94" s="112">
        <f>SUM(E95:E95)</f>
        <v>40338.79</v>
      </c>
      <c r="F94" s="77"/>
      <c r="G94" s="72">
        <f>SUM(E94/D94)*100</f>
        <v>98.38729268292683</v>
      </c>
    </row>
    <row r="95" spans="1:7" ht="12.75" customHeight="1">
      <c r="A95" s="120">
        <v>3661</v>
      </c>
      <c r="B95" s="121" t="s">
        <v>130</v>
      </c>
      <c r="C95" s="100">
        <v>0</v>
      </c>
      <c r="D95" s="84"/>
      <c r="E95" s="100">
        <v>40338.79</v>
      </c>
      <c r="F95" s="77"/>
      <c r="G95" s="101"/>
    </row>
    <row r="96" spans="1:7" ht="14.25" customHeight="1">
      <c r="A96" s="102">
        <v>37</v>
      </c>
      <c r="B96" s="102" t="s">
        <v>131</v>
      </c>
      <c r="C96" s="115">
        <f>SUM(C97)</f>
        <v>132074.8</v>
      </c>
      <c r="D96" s="116">
        <v>145900</v>
      </c>
      <c r="E96" s="115">
        <f>SUM(E97)</f>
        <v>136141.22999999998</v>
      </c>
      <c r="F96" s="72">
        <f aca="true" t="shared" si="3" ref="F96:F102">SUM(E96/C96)*100</f>
        <v>103.07888408689621</v>
      </c>
      <c r="G96" s="72">
        <f>SUM(E96/D96)*100</f>
        <v>93.31132967786154</v>
      </c>
    </row>
    <row r="97" spans="1:7" s="26" customFormat="1" ht="14.25" customHeight="1">
      <c r="A97" s="102">
        <v>372</v>
      </c>
      <c r="B97" s="102" t="s">
        <v>132</v>
      </c>
      <c r="C97" s="27">
        <f>SUM(C98+C99)</f>
        <v>132074.8</v>
      </c>
      <c r="D97" s="98">
        <v>145900</v>
      </c>
      <c r="E97" s="27">
        <f>SUM(E98+E99)</f>
        <v>136141.22999999998</v>
      </c>
      <c r="F97" s="72">
        <f t="shared" si="3"/>
        <v>103.07888408689621</v>
      </c>
      <c r="G97" s="72">
        <f>SUM(E97/D97)*100</f>
        <v>93.31132967786154</v>
      </c>
    </row>
    <row r="98" spans="1:7" ht="14.25" customHeight="1">
      <c r="A98" s="122">
        <v>3721</v>
      </c>
      <c r="B98" s="122" t="s">
        <v>133</v>
      </c>
      <c r="C98" s="16">
        <v>127470</v>
      </c>
      <c r="D98" s="84"/>
      <c r="E98" s="16">
        <v>131051.23</v>
      </c>
      <c r="F98" s="77">
        <f t="shared" si="3"/>
        <v>102.80946889464187</v>
      </c>
      <c r="G98" s="77"/>
    </row>
    <row r="99" spans="1:7" ht="14.25" customHeight="1">
      <c r="A99" s="122">
        <v>3722</v>
      </c>
      <c r="B99" s="122" t="s">
        <v>134</v>
      </c>
      <c r="C99" s="16">
        <v>4604.8</v>
      </c>
      <c r="D99" s="84"/>
      <c r="E99" s="16">
        <v>5090</v>
      </c>
      <c r="F99" s="77">
        <f t="shared" si="3"/>
        <v>110.53683113273105</v>
      </c>
      <c r="G99" s="77"/>
    </row>
    <row r="100" spans="1:7" ht="12.75">
      <c r="A100" s="102">
        <v>38</v>
      </c>
      <c r="B100" s="102" t="s">
        <v>135</v>
      </c>
      <c r="C100" s="103">
        <f>SUM(C101,C103)</f>
        <v>286613</v>
      </c>
      <c r="D100" s="103">
        <v>584151</v>
      </c>
      <c r="E100" s="103">
        <f>SUM(E101,E103)</f>
        <v>512231</v>
      </c>
      <c r="F100" s="72">
        <f t="shared" si="3"/>
        <v>178.71869035947427</v>
      </c>
      <c r="G100" s="72">
        <f>SUM(E100/D100)*100</f>
        <v>87.68811488810256</v>
      </c>
    </row>
    <row r="101" spans="1:7" s="26" customFormat="1" ht="12.75">
      <c r="A101" s="102">
        <v>381</v>
      </c>
      <c r="B101" s="102" t="s">
        <v>136</v>
      </c>
      <c r="C101" s="27">
        <f>SUM(C102)</f>
        <v>286613</v>
      </c>
      <c r="D101" s="98">
        <v>267200</v>
      </c>
      <c r="E101" s="27">
        <f>SUM(E102)</f>
        <v>195280</v>
      </c>
      <c r="F101" s="72">
        <f t="shared" si="3"/>
        <v>68.13368549228403</v>
      </c>
      <c r="G101" s="72">
        <f>SUM(E101/D101)*100</f>
        <v>73.08383233532935</v>
      </c>
    </row>
    <row r="102" spans="1:7" ht="12.75">
      <c r="A102" s="97">
        <v>3811</v>
      </c>
      <c r="B102" s="97" t="s">
        <v>137</v>
      </c>
      <c r="C102" s="16">
        <v>286613</v>
      </c>
      <c r="D102" s="84" t="s">
        <v>56</v>
      </c>
      <c r="E102" s="16">
        <v>195280</v>
      </c>
      <c r="F102" s="72">
        <f t="shared" si="3"/>
        <v>68.13368549228403</v>
      </c>
      <c r="G102" s="77"/>
    </row>
    <row r="103" spans="1:7" ht="12.75">
      <c r="A103" s="102">
        <v>383</v>
      </c>
      <c r="B103" s="102" t="s">
        <v>138</v>
      </c>
      <c r="C103" s="16">
        <v>0</v>
      </c>
      <c r="D103" s="82">
        <v>316951</v>
      </c>
      <c r="E103" s="27">
        <f>E104</f>
        <v>316951</v>
      </c>
      <c r="F103" s="72"/>
      <c r="G103" s="77">
        <f>SUM(E103/D103)*100</f>
        <v>100</v>
      </c>
    </row>
    <row r="104" spans="1:7" ht="12.75">
      <c r="A104" s="97">
        <v>3831</v>
      </c>
      <c r="B104" s="97" t="s">
        <v>139</v>
      </c>
      <c r="C104" s="16">
        <v>0</v>
      </c>
      <c r="D104" s="84"/>
      <c r="E104" s="16">
        <v>316951</v>
      </c>
      <c r="F104" s="72"/>
      <c r="G104" s="77">
        <v>3</v>
      </c>
    </row>
    <row r="105" spans="1:7" ht="23.25" customHeight="1">
      <c r="A105" s="265" t="s">
        <v>140</v>
      </c>
      <c r="B105" s="265"/>
      <c r="C105" s="265"/>
      <c r="D105" s="265"/>
      <c r="E105" s="265"/>
      <c r="F105" s="265"/>
      <c r="G105" s="265"/>
    </row>
    <row r="106" spans="1:7" ht="14.25" customHeight="1">
      <c r="A106" s="123">
        <v>4</v>
      </c>
      <c r="B106" s="123" t="s">
        <v>20</v>
      </c>
      <c r="C106" s="124">
        <f>SUM(C107,C118)</f>
        <v>661353.9099999999</v>
      </c>
      <c r="D106" s="125">
        <f>SUM(D107,D118)</f>
        <v>942000</v>
      </c>
      <c r="E106" s="124">
        <f>SUM(E107,E118)</f>
        <v>779100.84</v>
      </c>
      <c r="F106" s="69">
        <f aca="true" t="shared" si="4" ref="F106:F113">SUM(E106/C106)*100</f>
        <v>117.80392135278976</v>
      </c>
      <c r="G106" s="69">
        <f>SUM(E106/D106)*100</f>
        <v>82.70709554140126</v>
      </c>
    </row>
    <row r="107" spans="1:7" ht="13.5" customHeight="1">
      <c r="A107" s="102">
        <v>42</v>
      </c>
      <c r="B107" s="102" t="s">
        <v>141</v>
      </c>
      <c r="C107" s="103">
        <f>SUM(C108,C112,C116)</f>
        <v>519578.79</v>
      </c>
      <c r="D107" s="104">
        <f>SUM(D108+D112+D116)</f>
        <v>817000</v>
      </c>
      <c r="E107" s="104">
        <f>SUM(E108,E112,E116)</f>
        <v>672773.99</v>
      </c>
      <c r="F107" s="72">
        <f t="shared" si="4"/>
        <v>129.48449839532518</v>
      </c>
      <c r="G107" s="72">
        <f>SUM(E107/D107)*100</f>
        <v>82.3468776009792</v>
      </c>
    </row>
    <row r="108" spans="1:7" s="26" customFormat="1" ht="12.75">
      <c r="A108" s="102">
        <v>421</v>
      </c>
      <c r="B108" s="102" t="s">
        <v>142</v>
      </c>
      <c r="C108" s="103">
        <f>SUM(C109:C111)</f>
        <v>300332.24</v>
      </c>
      <c r="D108" s="104">
        <v>500000</v>
      </c>
      <c r="E108" s="104">
        <f>SUM(E109:E111)</f>
        <v>452272.02</v>
      </c>
      <c r="F108" s="72">
        <f t="shared" si="4"/>
        <v>150.59056596787613</v>
      </c>
      <c r="G108" s="72">
        <f>SUM(E108/D108)*100</f>
        <v>90.454404</v>
      </c>
    </row>
    <row r="109" spans="1:7" ht="12.75">
      <c r="A109" s="97">
        <v>4212</v>
      </c>
      <c r="B109" s="97" t="s">
        <v>143</v>
      </c>
      <c r="C109" s="126">
        <v>259122.48</v>
      </c>
      <c r="D109" s="84" t="s">
        <v>56</v>
      </c>
      <c r="E109" s="126">
        <v>104995.46</v>
      </c>
      <c r="F109" s="72">
        <f t="shared" si="4"/>
        <v>40.51962608570279</v>
      </c>
      <c r="G109" s="72"/>
    </row>
    <row r="110" spans="1:7" ht="12.75">
      <c r="A110" s="97">
        <v>4213</v>
      </c>
      <c r="B110" s="97" t="s">
        <v>144</v>
      </c>
      <c r="C110" s="126">
        <v>9843.2</v>
      </c>
      <c r="D110" s="84" t="s">
        <v>56</v>
      </c>
      <c r="E110" s="126">
        <v>90019.75</v>
      </c>
      <c r="F110" s="72">
        <f t="shared" si="4"/>
        <v>914.5374471716515</v>
      </c>
      <c r="G110" s="72"/>
    </row>
    <row r="111" spans="1:7" ht="12.75">
      <c r="A111" s="97">
        <v>4214</v>
      </c>
      <c r="B111" s="97" t="s">
        <v>145</v>
      </c>
      <c r="C111" s="126">
        <v>31366.56</v>
      </c>
      <c r="D111" s="84" t="s">
        <v>56</v>
      </c>
      <c r="E111" s="126">
        <v>257256.81</v>
      </c>
      <c r="F111" s="72">
        <f t="shared" si="4"/>
        <v>820.1626509250616</v>
      </c>
      <c r="G111" s="72"/>
    </row>
    <row r="112" spans="1:7" s="26" customFormat="1" ht="12.75">
      <c r="A112" s="102">
        <v>422</v>
      </c>
      <c r="B112" s="102" t="s">
        <v>146</v>
      </c>
      <c r="C112" s="103">
        <f>SUM(C113:C115)</f>
        <v>27591.93</v>
      </c>
      <c r="D112" s="104">
        <v>235000</v>
      </c>
      <c r="E112" s="103">
        <f>SUM(E113:E115)</f>
        <v>153649</v>
      </c>
      <c r="F112" s="72">
        <f t="shared" si="4"/>
        <v>556.8620969972018</v>
      </c>
      <c r="G112" s="72">
        <f>SUM(E112/D112)*100</f>
        <v>65.38255319148935</v>
      </c>
    </row>
    <row r="113" spans="1:7" ht="12.75">
      <c r="A113" s="97">
        <v>4221</v>
      </c>
      <c r="B113" s="97" t="s">
        <v>147</v>
      </c>
      <c r="C113" s="126">
        <v>4920.68</v>
      </c>
      <c r="D113" s="84" t="s">
        <v>56</v>
      </c>
      <c r="E113" s="126">
        <v>23500</v>
      </c>
      <c r="F113" s="72">
        <f t="shared" si="4"/>
        <v>477.5762699464301</v>
      </c>
      <c r="G113" s="77"/>
    </row>
    <row r="114" spans="1:7" ht="12.75">
      <c r="A114" s="97">
        <v>4223</v>
      </c>
      <c r="B114" s="97" t="s">
        <v>148</v>
      </c>
      <c r="C114" s="126">
        <v>0</v>
      </c>
      <c r="D114" s="84"/>
      <c r="E114" s="126">
        <v>1249</v>
      </c>
      <c r="F114" s="72"/>
      <c r="G114" s="77"/>
    </row>
    <row r="115" spans="1:7" ht="12.75">
      <c r="A115" s="127">
        <v>4227</v>
      </c>
      <c r="B115" s="128" t="s">
        <v>149</v>
      </c>
      <c r="C115" s="126">
        <v>22671.25</v>
      </c>
      <c r="D115" s="84"/>
      <c r="E115" s="126">
        <v>128900</v>
      </c>
      <c r="F115" s="72">
        <f>SUM(E115/C115)*100</f>
        <v>568.5615041076253</v>
      </c>
      <c r="G115" s="77"/>
    </row>
    <row r="116" spans="1:7" ht="12.75">
      <c r="A116" s="129">
        <v>426</v>
      </c>
      <c r="B116" s="130" t="s">
        <v>150</v>
      </c>
      <c r="C116" s="103">
        <f>SUM(C117)</f>
        <v>191654.62</v>
      </c>
      <c r="D116" s="82">
        <v>82000</v>
      </c>
      <c r="E116" s="103">
        <f>SUM(E117)</f>
        <v>66852.97</v>
      </c>
      <c r="F116" s="131">
        <f>SUM(E116/C116)*100</f>
        <v>34.88200284449183</v>
      </c>
      <c r="G116" s="72">
        <f>SUM(E116/D116)*100</f>
        <v>81.52801219512196</v>
      </c>
    </row>
    <row r="117" spans="1:7" ht="12.75">
      <c r="A117" s="127">
        <v>4264</v>
      </c>
      <c r="B117" s="128" t="s">
        <v>151</v>
      </c>
      <c r="C117" s="126">
        <v>191654.62</v>
      </c>
      <c r="D117" s="84"/>
      <c r="E117" s="126">
        <v>66852.97</v>
      </c>
      <c r="F117" s="76">
        <v>35</v>
      </c>
      <c r="G117" s="77"/>
    </row>
    <row r="118" spans="1:7" ht="13.5" customHeight="1">
      <c r="A118" s="102">
        <v>45</v>
      </c>
      <c r="B118" s="102" t="s">
        <v>152</v>
      </c>
      <c r="C118" s="115">
        <f>SUM(C119)</f>
        <v>141775.12</v>
      </c>
      <c r="D118" s="116">
        <v>125000</v>
      </c>
      <c r="E118" s="115">
        <f>SUM(E119)</f>
        <v>106326.85</v>
      </c>
      <c r="F118" s="72">
        <f aca="true" t="shared" si="5" ref="F118:F125">SUM(E118/C118)*100</f>
        <v>74.99683301273173</v>
      </c>
      <c r="G118" s="72">
        <f>SUM(E118/D118)*100</f>
        <v>85.06148</v>
      </c>
    </row>
    <row r="119" spans="1:7" s="26" customFormat="1" ht="13.5" customHeight="1">
      <c r="A119" s="102">
        <v>451</v>
      </c>
      <c r="B119" s="102" t="s">
        <v>153</v>
      </c>
      <c r="C119" s="27">
        <f>SUM(C120)</f>
        <v>141775.12</v>
      </c>
      <c r="D119" s="98">
        <v>125000</v>
      </c>
      <c r="E119" s="27">
        <f>SUM(E120)</f>
        <v>106326.85</v>
      </c>
      <c r="F119" s="72">
        <f t="shared" si="5"/>
        <v>74.99683301273173</v>
      </c>
      <c r="G119" s="72">
        <f>SUM(E119/D119)*100</f>
        <v>85.06148</v>
      </c>
    </row>
    <row r="120" spans="1:7" s="26" customFormat="1" ht="12.75">
      <c r="A120" s="97">
        <v>4511</v>
      </c>
      <c r="B120" s="97" t="s">
        <v>153</v>
      </c>
      <c r="C120" s="16">
        <v>141775.12</v>
      </c>
      <c r="D120" s="84" t="s">
        <v>56</v>
      </c>
      <c r="E120" s="16">
        <v>106326.85</v>
      </c>
      <c r="F120" s="76">
        <f t="shared" si="5"/>
        <v>74.99683301273173</v>
      </c>
      <c r="G120" s="72"/>
    </row>
    <row r="121" spans="1:7" ht="22.5" customHeight="1">
      <c r="A121" s="267" t="s">
        <v>154</v>
      </c>
      <c r="B121" s="267"/>
      <c r="C121" s="267"/>
      <c r="D121" s="267"/>
      <c r="E121" s="267"/>
      <c r="F121" s="267" t="e">
        <f t="shared" si="5"/>
        <v>#DIV/0!</v>
      </c>
      <c r="G121" s="267" t="e">
        <f>SUM(E121/D121)*100</f>
        <v>#DIV/0!</v>
      </c>
    </row>
    <row r="122" spans="1:7" s="26" customFormat="1" ht="13.5" customHeight="1">
      <c r="A122" s="268" t="s">
        <v>154</v>
      </c>
      <c r="B122" s="268"/>
      <c r="C122" s="132">
        <f aca="true" t="shared" si="6" ref="C122:E123">SUM(C123)</f>
        <v>16989.82</v>
      </c>
      <c r="D122" s="132">
        <f t="shared" si="6"/>
        <v>4530</v>
      </c>
      <c r="E122" s="132">
        <f t="shared" si="6"/>
        <v>4527.44</v>
      </c>
      <c r="F122" s="133">
        <f t="shared" si="5"/>
        <v>26.647957423916203</v>
      </c>
      <c r="G122" s="134">
        <f>SUM(E122/D122)*100</f>
        <v>99.94348785871964</v>
      </c>
    </row>
    <row r="123" spans="1:7" s="26" customFormat="1" ht="12.75">
      <c r="A123" s="102">
        <v>54</v>
      </c>
      <c r="B123" s="102" t="s">
        <v>155</v>
      </c>
      <c r="C123" s="27">
        <f t="shared" si="6"/>
        <v>16989.82</v>
      </c>
      <c r="D123" s="27">
        <f t="shared" si="6"/>
        <v>4530</v>
      </c>
      <c r="E123" s="27">
        <f t="shared" si="6"/>
        <v>4527.44</v>
      </c>
      <c r="F123" s="76">
        <f t="shared" si="5"/>
        <v>26.647957423916203</v>
      </c>
      <c r="G123" s="72">
        <f>SUM(E123/D123)*100</f>
        <v>99.94348785871964</v>
      </c>
    </row>
    <row r="124" spans="1:7" ht="12.75">
      <c r="A124" s="135">
        <v>544</v>
      </c>
      <c r="B124" s="26" t="s">
        <v>156</v>
      </c>
      <c r="C124" s="27">
        <f>SUM(C125)</f>
        <v>16989.82</v>
      </c>
      <c r="D124" s="27">
        <v>4530</v>
      </c>
      <c r="E124" s="27">
        <f>SUM(E125)</f>
        <v>4527.44</v>
      </c>
      <c r="F124" s="76">
        <f t="shared" si="5"/>
        <v>26.647957423916203</v>
      </c>
      <c r="G124" s="72">
        <f>SUM(E124/D124)*100</f>
        <v>99.94348785871964</v>
      </c>
    </row>
    <row r="125" spans="1:6" ht="12.75">
      <c r="A125" s="15">
        <v>5445</v>
      </c>
      <c r="B125" s="9" t="s">
        <v>157</v>
      </c>
      <c r="C125" s="16">
        <v>16989.82</v>
      </c>
      <c r="D125" s="16"/>
      <c r="E125" s="16">
        <v>4527.44</v>
      </c>
      <c r="F125" s="76">
        <f t="shared" si="5"/>
        <v>26.647957423916203</v>
      </c>
    </row>
    <row r="126" spans="1:7" ht="12.75">
      <c r="A126" s="269" t="s">
        <v>158</v>
      </c>
      <c r="B126" s="269"/>
      <c r="C126" s="269"/>
      <c r="D126" s="269"/>
      <c r="E126" s="269"/>
      <c r="F126" s="269"/>
      <c r="G126" s="269"/>
    </row>
    <row r="127" spans="1:7" ht="12.75">
      <c r="A127" s="266" t="s">
        <v>158</v>
      </c>
      <c r="B127" s="266"/>
      <c r="C127" s="132">
        <f aca="true" t="shared" si="7" ref="C127:E128">SUM(C128)</f>
        <v>0</v>
      </c>
      <c r="D127" s="132">
        <f t="shared" si="7"/>
        <v>120668</v>
      </c>
      <c r="E127" s="132">
        <f t="shared" si="7"/>
        <v>542577.36</v>
      </c>
      <c r="F127" s="136"/>
      <c r="G127" s="136"/>
    </row>
    <row r="128" spans="1:5" ht="12.75">
      <c r="A128" s="135">
        <v>92</v>
      </c>
      <c r="B128" s="26" t="s">
        <v>159</v>
      </c>
      <c r="C128" s="27">
        <f t="shared" si="7"/>
        <v>0</v>
      </c>
      <c r="D128" s="27">
        <f t="shared" si="7"/>
        <v>120668</v>
      </c>
      <c r="E128" s="27">
        <f t="shared" si="7"/>
        <v>542577.36</v>
      </c>
    </row>
    <row r="129" spans="1:5" ht="12.75">
      <c r="A129" s="135">
        <v>922</v>
      </c>
      <c r="B129" s="26" t="s">
        <v>160</v>
      </c>
      <c r="C129" s="27">
        <f>SUM(C130)</f>
        <v>0</v>
      </c>
      <c r="D129" s="27">
        <v>120668</v>
      </c>
      <c r="E129" s="27">
        <f>SUM(E130)</f>
        <v>542577.36</v>
      </c>
    </row>
    <row r="130" spans="1:5" ht="12.75">
      <c r="A130" s="15">
        <v>9221</v>
      </c>
      <c r="B130" s="9" t="s">
        <v>161</v>
      </c>
      <c r="C130" s="16">
        <v>0</v>
      </c>
      <c r="D130" s="16"/>
      <c r="E130" s="16">
        <v>542577.36</v>
      </c>
    </row>
    <row r="131" ht="12.75">
      <c r="A131" s="15"/>
    </row>
  </sheetData>
  <sheetProtection selectLockedCells="1" selectUnlockedCells="1"/>
  <mergeCells count="13">
    <mergeCell ref="A2:G2"/>
    <mergeCell ref="A3:G3"/>
    <mergeCell ref="A4:G4"/>
    <mergeCell ref="A5:G5"/>
    <mergeCell ref="A6:G6"/>
    <mergeCell ref="A8:B8"/>
    <mergeCell ref="A41:G41"/>
    <mergeCell ref="A47:G47"/>
    <mergeCell ref="A127:B127"/>
    <mergeCell ref="A105:G105"/>
    <mergeCell ref="A121:G121"/>
    <mergeCell ref="A122:B122"/>
    <mergeCell ref="A126:G126"/>
  </mergeCells>
  <printOptions/>
  <pageMargins left="0.9840277777777777" right="0.6298611111111111" top="0.6895833333333334" bottom="0.6395833333333333" header="0.25972222222222224" footer="0.19652777777777777"/>
  <pageSetup horizontalDpi="300" verticalDpi="300" orientation="landscape" paperSize="9" r:id="rId1"/>
  <headerFooter alignWithMargins="0">
    <oddHeader>&amp;R&amp;"Times New Roman,Regular"&amp;12OPĆI DIO</oddHeader>
    <oddFooter xml:space="preserve">&amp;C- &amp;P+2 -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7.57421875" style="9" customWidth="1"/>
    <col min="2" max="2" width="66.421875" style="9" customWidth="1"/>
    <col min="3" max="3" width="14.8515625" style="13" customWidth="1"/>
    <col min="4" max="4" width="16.7109375" style="13" customWidth="1"/>
    <col min="5" max="5" width="4.8515625" style="9" customWidth="1"/>
    <col min="6" max="16384" width="9.140625" style="9" customWidth="1"/>
  </cols>
  <sheetData>
    <row r="1" spans="1:4" s="53" customFormat="1" ht="19.5" customHeight="1">
      <c r="A1" s="54" t="s">
        <v>37</v>
      </c>
      <c r="C1" s="275"/>
      <c r="D1" s="275"/>
    </row>
    <row r="2" spans="1:5" s="53" customFormat="1" ht="19.5" customHeight="1">
      <c r="A2" s="276" t="s">
        <v>162</v>
      </c>
      <c r="B2" s="276"/>
      <c r="C2" s="276"/>
      <c r="D2" s="276"/>
      <c r="E2" s="276"/>
    </row>
    <row r="3" spans="1:5" s="53" customFormat="1" ht="17.25" customHeight="1">
      <c r="A3" s="271" t="s">
        <v>163</v>
      </c>
      <c r="B3" s="271"/>
      <c r="C3" s="271"/>
      <c r="D3" s="271"/>
      <c r="E3" s="271"/>
    </row>
    <row r="4" spans="1:5" s="53" customFormat="1" ht="16.5" customHeight="1">
      <c r="A4" s="263" t="s">
        <v>164</v>
      </c>
      <c r="B4" s="263"/>
      <c r="C4" s="263"/>
      <c r="D4" s="263"/>
      <c r="E4" s="263"/>
    </row>
    <row r="5" spans="1:5" s="53" customFormat="1" ht="18" customHeight="1">
      <c r="A5" s="263" t="s">
        <v>165</v>
      </c>
      <c r="B5" s="263"/>
      <c r="C5" s="263"/>
      <c r="D5" s="263"/>
      <c r="E5" s="263"/>
    </row>
    <row r="6" spans="1:5" ht="26.25" customHeight="1">
      <c r="A6" s="137" t="s">
        <v>47</v>
      </c>
      <c r="B6" s="138" t="s">
        <v>166</v>
      </c>
      <c r="C6" s="139" t="s">
        <v>167</v>
      </c>
      <c r="D6" s="140" t="s">
        <v>168</v>
      </c>
      <c r="E6" s="141" t="s">
        <v>169</v>
      </c>
    </row>
    <row r="7" spans="1:5" ht="12.75" customHeight="1">
      <c r="A7" s="277" t="s">
        <v>9</v>
      </c>
      <c r="B7" s="277"/>
      <c r="C7" s="142" t="s">
        <v>10</v>
      </c>
      <c r="D7" s="142" t="s">
        <v>11</v>
      </c>
      <c r="E7" s="143" t="s">
        <v>12</v>
      </c>
    </row>
    <row r="8" spans="1:5" ht="18" customHeight="1">
      <c r="A8" s="144" t="s">
        <v>170</v>
      </c>
      <c r="B8" s="145"/>
      <c r="C8" s="146">
        <f>SUM(C9,C11)</f>
        <v>3205411</v>
      </c>
      <c r="D8" s="146">
        <f>SUM(D9,D11)</f>
        <v>2777467.28</v>
      </c>
      <c r="E8" s="147">
        <f>SUM(D8/C8)*100</f>
        <v>86.64933389197203</v>
      </c>
    </row>
    <row r="9" spans="1:5" ht="21.75" customHeight="1">
      <c r="A9" s="148" t="s">
        <v>171</v>
      </c>
      <c r="B9" s="145"/>
      <c r="C9" s="149">
        <f>SUM(C10)</f>
        <v>115400</v>
      </c>
      <c r="D9" s="149">
        <f>SUM(D10)</f>
        <v>105199.14</v>
      </c>
      <c r="E9" s="147">
        <f>SUM(D9/C9)*100</f>
        <v>91.16043327556326</v>
      </c>
    </row>
    <row r="10" spans="1:5" ht="15" customHeight="1">
      <c r="A10" s="150" t="s">
        <v>172</v>
      </c>
      <c r="B10" s="145"/>
      <c r="C10" s="151">
        <f>'POS.DIO'!D10</f>
        <v>115400</v>
      </c>
      <c r="D10" s="151">
        <f>'POS.DIO'!E10</f>
        <v>105199.14</v>
      </c>
      <c r="E10" s="147">
        <f>SUM(D10/C10)*100</f>
        <v>91.16043327556326</v>
      </c>
    </row>
    <row r="11" spans="1:5" ht="25.5" customHeight="1">
      <c r="A11" s="148" t="s">
        <v>173</v>
      </c>
      <c r="B11" s="152"/>
      <c r="C11" s="153">
        <f>SUM(C12)</f>
        <v>3090011</v>
      </c>
      <c r="D11" s="153">
        <f>SUM(D12)</f>
        <v>2672268.1399999997</v>
      </c>
      <c r="E11" s="147">
        <f>SUM(D11/C11)*100</f>
        <v>86.48086171861523</v>
      </c>
    </row>
    <row r="12" spans="1:5" ht="15" customHeight="1">
      <c r="A12" s="150" t="s">
        <v>326</v>
      </c>
      <c r="B12" s="152"/>
      <c r="C12" s="154">
        <f>'POS.DIO'!D28</f>
        <v>3090011</v>
      </c>
      <c r="D12" s="154">
        <f>'POS.DIO'!E28</f>
        <v>2672268.1399999997</v>
      </c>
      <c r="E12" s="188">
        <f>SUM(D12/C12)*100</f>
        <v>86.48086171861523</v>
      </c>
    </row>
    <row r="13" spans="3:4" ht="12.75">
      <c r="C13" s="9"/>
      <c r="D13" s="9"/>
    </row>
    <row r="14" spans="3:4" ht="12.75">
      <c r="C14" s="9"/>
      <c r="D14" s="9"/>
    </row>
    <row r="15" spans="3:4" ht="12.75">
      <c r="C15" s="9"/>
      <c r="D15" s="9"/>
    </row>
    <row r="16" spans="3:4" ht="12.75">
      <c r="C16" s="9"/>
      <c r="D16" s="9"/>
    </row>
    <row r="17" spans="3:4" ht="12.75">
      <c r="C17" s="9"/>
      <c r="D17" s="9"/>
    </row>
    <row r="18" spans="3:4" ht="12.75" customHeight="1">
      <c r="C18" s="9"/>
      <c r="D18" s="9"/>
    </row>
    <row r="19" spans="3:4" ht="12.75" customHeight="1">
      <c r="C19" s="9"/>
      <c r="D19" s="9"/>
    </row>
    <row r="20" spans="3:4" ht="12.75">
      <c r="C20" s="9"/>
      <c r="D20" s="9"/>
    </row>
    <row r="21" ht="12.75">
      <c r="A21" s="155"/>
    </row>
  </sheetData>
  <sheetProtection selectLockedCells="1" selectUnlockedCells="1"/>
  <mergeCells count="6">
    <mergeCell ref="C1:D1"/>
    <mergeCell ref="A2:E2"/>
    <mergeCell ref="A3:E3"/>
    <mergeCell ref="A4:E4"/>
    <mergeCell ref="A5:E5"/>
    <mergeCell ref="A7:B7"/>
  </mergeCells>
  <printOptions/>
  <pageMargins left="0.9298611111111111" right="0.7083333333333334" top="0.7486111111111111" bottom="0.7486111111111111" header="0.31527777777777777" footer="0.31527777777777777"/>
  <pageSetup horizontalDpi="300" verticalDpi="300" orientation="landscape" paperSize="9" r:id="rId1"/>
  <headerFooter alignWithMargins="0">
    <oddHeader>&amp;R&amp;"Times New Roman,Regular"&amp;12POSEBNI DIO
ORGANIZACIJSKA KLASIFIKACIJA</oddHeader>
    <oddFooter>&amp;C- &amp;P+6 -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96"/>
  <sheetViews>
    <sheetView zoomScalePageLayoutView="0" workbookViewId="0" topLeftCell="A43">
      <selection activeCell="B61" sqref="B61"/>
    </sheetView>
  </sheetViews>
  <sheetFormatPr defaultColWidth="11.57421875" defaultRowHeight="12.75"/>
  <cols>
    <col min="1" max="1" width="7.57421875" style="9" customWidth="1"/>
    <col min="2" max="2" width="50.00390625" style="9" customWidth="1"/>
    <col min="3" max="3" width="16.28125" style="13" customWidth="1"/>
    <col min="4" max="4" width="16.421875" style="13" customWidth="1"/>
    <col min="5" max="5" width="4.140625" style="9" customWidth="1"/>
    <col min="6" max="248" width="9.140625" style="9" customWidth="1"/>
  </cols>
  <sheetData>
    <row r="1" spans="1:4" s="53" customFormat="1" ht="19.5" customHeight="1">
      <c r="A1" s="54" t="s">
        <v>37</v>
      </c>
      <c r="C1" s="275"/>
      <c r="D1" s="275"/>
    </row>
    <row r="2" spans="1:5" s="53" customFormat="1" ht="19.5" customHeight="1">
      <c r="A2" s="276" t="s">
        <v>162</v>
      </c>
      <c r="B2" s="276"/>
      <c r="C2" s="276"/>
      <c r="D2" s="276"/>
      <c r="E2" s="276"/>
    </row>
    <row r="3" spans="1:5" s="53" customFormat="1" ht="17.25" customHeight="1">
      <c r="A3" s="271" t="s">
        <v>163</v>
      </c>
      <c r="B3" s="271"/>
      <c r="C3" s="271"/>
      <c r="D3" s="271"/>
      <c r="E3" s="271"/>
    </row>
    <row r="4" spans="1:5" s="53" customFormat="1" ht="16.5" customHeight="1">
      <c r="A4" s="263" t="s">
        <v>164</v>
      </c>
      <c r="B4" s="263"/>
      <c r="C4" s="263"/>
      <c r="D4" s="263"/>
      <c r="E4" s="263"/>
    </row>
    <row r="5" spans="1:5" s="53" customFormat="1" ht="18" customHeight="1">
      <c r="A5" s="263" t="s">
        <v>174</v>
      </c>
      <c r="B5" s="263"/>
      <c r="C5" s="263"/>
      <c r="D5" s="263"/>
      <c r="E5" s="263"/>
    </row>
    <row r="6" spans="1:5" ht="26.25" customHeight="1">
      <c r="A6" s="137" t="s">
        <v>175</v>
      </c>
      <c r="B6" s="138" t="s">
        <v>176</v>
      </c>
      <c r="C6" s="156" t="s">
        <v>177</v>
      </c>
      <c r="D6" s="157" t="s">
        <v>178</v>
      </c>
      <c r="E6" s="141" t="s">
        <v>169</v>
      </c>
    </row>
    <row r="7" spans="1:5" ht="12.75" customHeight="1">
      <c r="A7" s="277" t="s">
        <v>9</v>
      </c>
      <c r="B7" s="277"/>
      <c r="C7" s="142" t="s">
        <v>10</v>
      </c>
      <c r="D7" s="142" t="s">
        <v>11</v>
      </c>
      <c r="E7" s="143" t="s">
        <v>12</v>
      </c>
    </row>
    <row r="8" spans="1:5" ht="18.75" customHeight="1">
      <c r="A8" s="144" t="s">
        <v>170</v>
      </c>
      <c r="B8" s="145"/>
      <c r="C8" s="146">
        <f>SUM(C9,C22)</f>
        <v>3205411</v>
      </c>
      <c r="D8" s="146">
        <f>SUM(D9,D22)</f>
        <v>2777467.2800000003</v>
      </c>
      <c r="E8" s="147">
        <f>SUM(D8/C8)*100</f>
        <v>86.64933389197205</v>
      </c>
    </row>
    <row r="9" spans="1:5" ht="15.75" customHeight="1">
      <c r="A9" s="148" t="s">
        <v>171</v>
      </c>
      <c r="B9" s="145"/>
      <c r="C9" s="149">
        <f>SUM(C10)</f>
        <v>115400</v>
      </c>
      <c r="D9" s="149">
        <f>SUM(D10)</f>
        <v>105199.14</v>
      </c>
      <c r="E9" s="147">
        <f>SUM(D9/C9)*100</f>
        <v>91.16043327556326</v>
      </c>
    </row>
    <row r="10" spans="1:5" ht="14.25" customHeight="1">
      <c r="A10" s="158" t="s">
        <v>179</v>
      </c>
      <c r="B10" s="145"/>
      <c r="C10" s="151">
        <f>SUM(C11)</f>
        <v>115400</v>
      </c>
      <c r="D10" s="151">
        <f>SUM(D11)</f>
        <v>105199.14</v>
      </c>
      <c r="E10" s="147">
        <f>SUM(D10/C10)*100</f>
        <v>91.16043327556326</v>
      </c>
    </row>
    <row r="11" spans="1:5" ht="12.75">
      <c r="A11" s="159">
        <v>3</v>
      </c>
      <c r="B11" s="160" t="s">
        <v>180</v>
      </c>
      <c r="C11" s="149">
        <f>SUM(C12,C19)</f>
        <v>115400</v>
      </c>
      <c r="D11" s="149">
        <f>SUM(D12,D19)</f>
        <v>105199.14</v>
      </c>
      <c r="E11" s="147">
        <f>SUM(D11/C11)*100</f>
        <v>91.16043327556326</v>
      </c>
    </row>
    <row r="12" spans="1:5" ht="12.75">
      <c r="A12" s="161">
        <v>32</v>
      </c>
      <c r="B12" s="144" t="s">
        <v>95</v>
      </c>
      <c r="C12" s="162">
        <f>SUM(C13+C16)</f>
        <v>111000</v>
      </c>
      <c r="D12" s="162">
        <f>SUM(D16+D13)</f>
        <v>100799.14</v>
      </c>
      <c r="E12" s="147">
        <f>SUM(D12/C12)*100</f>
        <v>90.81003603603604</v>
      </c>
    </row>
    <row r="13" spans="1:5" ht="12.75">
      <c r="A13" s="161">
        <v>323</v>
      </c>
      <c r="B13" s="144" t="s">
        <v>106</v>
      </c>
      <c r="C13" s="162">
        <v>13000</v>
      </c>
      <c r="D13" s="162">
        <f>SUM(D14:D15)</f>
        <v>9700</v>
      </c>
      <c r="E13" s="147"/>
    </row>
    <row r="14" spans="1:5" ht="12.75">
      <c r="A14" s="163">
        <v>3233</v>
      </c>
      <c r="B14" s="164" t="s">
        <v>109</v>
      </c>
      <c r="C14" s="151"/>
      <c r="D14" s="151">
        <v>7200</v>
      </c>
      <c r="E14" s="147"/>
    </row>
    <row r="15" spans="1:5" ht="12.75">
      <c r="A15" s="163">
        <v>3255</v>
      </c>
      <c r="B15" s="164" t="s">
        <v>111</v>
      </c>
      <c r="C15" s="151"/>
      <c r="D15" s="151">
        <v>2500</v>
      </c>
      <c r="E15" s="147"/>
    </row>
    <row r="16" spans="1:5" ht="12.75">
      <c r="A16" s="161">
        <v>329</v>
      </c>
      <c r="B16" s="144" t="s">
        <v>117</v>
      </c>
      <c r="C16" s="162">
        <v>98000</v>
      </c>
      <c r="D16" s="162">
        <f>SUM(D17:D18)</f>
        <v>91099.14</v>
      </c>
      <c r="E16" s="147">
        <f>SUM(D16/C16)*100</f>
        <v>92.95830612244897</v>
      </c>
    </row>
    <row r="17" spans="1:5" ht="14.25" customHeight="1">
      <c r="A17" s="165">
        <v>3291</v>
      </c>
      <c r="B17" s="166" t="s">
        <v>118</v>
      </c>
      <c r="C17" s="167">
        <v>17000</v>
      </c>
      <c r="D17" s="154">
        <v>15394.76</v>
      </c>
      <c r="E17" s="147"/>
    </row>
    <row r="18" spans="1:5" ht="12.75">
      <c r="A18" s="168">
        <v>3299</v>
      </c>
      <c r="B18" s="169" t="s">
        <v>181</v>
      </c>
      <c r="C18" s="170">
        <v>81000</v>
      </c>
      <c r="D18" s="154">
        <v>75704.38</v>
      </c>
      <c r="E18" s="147"/>
    </row>
    <row r="19" spans="1:5" ht="12.75">
      <c r="A19" s="161">
        <v>38</v>
      </c>
      <c r="B19" s="144" t="s">
        <v>135</v>
      </c>
      <c r="C19" s="162">
        <f>SUM(C20)</f>
        <v>4400</v>
      </c>
      <c r="D19" s="162">
        <f>SUM(D20)</f>
        <v>4400</v>
      </c>
      <c r="E19" s="147">
        <f>SUM(D19/C19)*100</f>
        <v>100</v>
      </c>
    </row>
    <row r="20" spans="1:5" ht="12.75">
      <c r="A20" s="161">
        <v>381</v>
      </c>
      <c r="B20" s="144" t="s">
        <v>136</v>
      </c>
      <c r="C20" s="162">
        <v>4400</v>
      </c>
      <c r="D20" s="162">
        <f>SUM(D21:D21)</f>
        <v>4400</v>
      </c>
      <c r="E20" s="147">
        <f>SUM(D20/C20)*100</f>
        <v>100</v>
      </c>
    </row>
    <row r="21" spans="1:5" ht="12.75">
      <c r="A21" s="168">
        <v>3811</v>
      </c>
      <c r="B21" s="169" t="s">
        <v>137</v>
      </c>
      <c r="C21" s="170"/>
      <c r="D21" s="171">
        <v>4400</v>
      </c>
      <c r="E21" s="147"/>
    </row>
    <row r="22" spans="1:5" ht="21" customHeight="1">
      <c r="A22" s="148" t="s">
        <v>173</v>
      </c>
      <c r="B22" s="152"/>
      <c r="C22" s="153">
        <f>SUM(C23)</f>
        <v>3090011</v>
      </c>
      <c r="D22" s="153">
        <f>SUM(D23)</f>
        <v>2672268.14</v>
      </c>
      <c r="E22" s="147">
        <f>SUM(D22/C22)*100</f>
        <v>86.48086171861524</v>
      </c>
    </row>
    <row r="23" spans="1:5" ht="15" customHeight="1">
      <c r="A23" s="158" t="s">
        <v>182</v>
      </c>
      <c r="B23" s="172"/>
      <c r="C23" s="154">
        <f>SUM(C24,C78)</f>
        <v>3090011</v>
      </c>
      <c r="D23" s="154">
        <v>2672268.14</v>
      </c>
      <c r="E23" s="147">
        <f>SUM(D23/C23)*100</f>
        <v>86.48086171861524</v>
      </c>
    </row>
    <row r="24" spans="1:5" ht="12.75">
      <c r="A24" s="159">
        <v>3</v>
      </c>
      <c r="B24" s="160" t="s">
        <v>180</v>
      </c>
      <c r="C24" s="173">
        <f>SUM(C25,C33,C59+C66+C69+C73)</f>
        <v>2148011</v>
      </c>
      <c r="D24" s="173">
        <f>SUM(D25,D33,D59+D66+D69+D73)</f>
        <v>1888639.95</v>
      </c>
      <c r="E24" s="147">
        <f>SUM(D24/C24)*100</f>
        <v>87.9250595085407</v>
      </c>
    </row>
    <row r="25" spans="1:5" ht="12.75" customHeight="1">
      <c r="A25" s="161">
        <v>31</v>
      </c>
      <c r="B25" s="144" t="s">
        <v>88</v>
      </c>
      <c r="C25" s="174">
        <v>315500</v>
      </c>
      <c r="D25" s="174">
        <f>SUM(D26,D28,D30)</f>
        <v>312311.2</v>
      </c>
      <c r="E25" s="147">
        <f>SUM(D25/C25)*100</f>
        <v>98.98928684627576</v>
      </c>
    </row>
    <row r="26" spans="1:5" ht="12.75" customHeight="1">
      <c r="A26" s="161">
        <v>311</v>
      </c>
      <c r="B26" s="175" t="s">
        <v>183</v>
      </c>
      <c r="C26" s="174">
        <v>260000</v>
      </c>
      <c r="D26" s="174">
        <f>SUM(D27)</f>
        <v>257685.25</v>
      </c>
      <c r="E26" s="147">
        <f>SUM(D26/C26)*100</f>
        <v>99.10971153846154</v>
      </c>
    </row>
    <row r="27" spans="1:5" ht="12.75" customHeight="1">
      <c r="A27" s="168">
        <v>3111</v>
      </c>
      <c r="B27" s="169" t="s">
        <v>90</v>
      </c>
      <c r="C27" s="170"/>
      <c r="D27" s="154">
        <f>'POS.DIO'!E35</f>
        <v>257685.25</v>
      </c>
      <c r="E27" s="147"/>
    </row>
    <row r="28" spans="1:5" s="26" customFormat="1" ht="12.75" customHeight="1">
      <c r="A28" s="176">
        <v>312</v>
      </c>
      <c r="B28" s="177" t="s">
        <v>91</v>
      </c>
      <c r="C28" s="178">
        <v>11000</v>
      </c>
      <c r="D28" s="178">
        <f>SUM(D29)</f>
        <v>10300</v>
      </c>
      <c r="E28" s="147">
        <f>SUM(D28/C28)*100</f>
        <v>93.63636363636364</v>
      </c>
    </row>
    <row r="29" spans="1:5" ht="12.75" customHeight="1">
      <c r="A29" s="168">
        <v>3121</v>
      </c>
      <c r="B29" s="179" t="s">
        <v>91</v>
      </c>
      <c r="C29" s="170" t="s">
        <v>56</v>
      </c>
      <c r="D29" s="154">
        <f>'POS.DIO'!E37</f>
        <v>10300</v>
      </c>
      <c r="E29" s="147"/>
    </row>
    <row r="30" spans="1:5" s="26" customFormat="1" ht="12" customHeight="1">
      <c r="A30" s="176">
        <v>313</v>
      </c>
      <c r="B30" s="180" t="s">
        <v>92</v>
      </c>
      <c r="C30" s="178">
        <v>44500</v>
      </c>
      <c r="D30" s="178">
        <f>SUM(D31:D32)</f>
        <v>44325.95</v>
      </c>
      <c r="E30" s="147">
        <f>SUM(D30/C30)*100</f>
        <v>99.60887640449437</v>
      </c>
    </row>
    <row r="31" spans="1:5" ht="12" customHeight="1">
      <c r="A31" s="168">
        <v>3132</v>
      </c>
      <c r="B31" s="179" t="s">
        <v>93</v>
      </c>
      <c r="C31" s="170" t="s">
        <v>56</v>
      </c>
      <c r="D31" s="154">
        <v>39945.29</v>
      </c>
      <c r="E31" s="147"/>
    </row>
    <row r="32" spans="1:5" ht="12" customHeight="1">
      <c r="A32" s="168">
        <v>3133</v>
      </c>
      <c r="B32" s="179" t="s">
        <v>94</v>
      </c>
      <c r="C32" s="170" t="s">
        <v>56</v>
      </c>
      <c r="D32" s="154">
        <v>4380.66</v>
      </c>
      <c r="E32" s="147"/>
    </row>
    <row r="33" spans="1:5" ht="12.75" customHeight="1">
      <c r="A33" s="161">
        <v>32</v>
      </c>
      <c r="B33" s="144" t="s">
        <v>95</v>
      </c>
      <c r="C33" s="174">
        <f>SUM(C34+C38+C44+C53)</f>
        <v>996060</v>
      </c>
      <c r="D33" s="174">
        <f>SUM(D34,D38,D44,D53)</f>
        <v>828868.54</v>
      </c>
      <c r="E33" s="147">
        <f>SUM(D33/C33)*100</f>
        <v>83.21471999678735</v>
      </c>
    </row>
    <row r="34" spans="1:5" ht="12.75" customHeight="1">
      <c r="A34" s="161">
        <v>321</v>
      </c>
      <c r="B34" s="144" t="s">
        <v>184</v>
      </c>
      <c r="C34" s="174">
        <f>'POS.DIO'!D42</f>
        <v>9000</v>
      </c>
      <c r="D34" s="174">
        <f>SUM(D35:D37)</f>
        <v>3627.5099999999998</v>
      </c>
      <c r="E34" s="147">
        <f>SUM(D34/C34)*100</f>
        <v>40.30566666666666</v>
      </c>
    </row>
    <row r="35" spans="1:5" ht="12.75" customHeight="1">
      <c r="A35" s="181">
        <v>3211</v>
      </c>
      <c r="B35" s="166" t="s">
        <v>97</v>
      </c>
      <c r="C35" s="170" t="s">
        <v>56</v>
      </c>
      <c r="D35" s="154">
        <v>2868.2</v>
      </c>
      <c r="E35" s="147"/>
    </row>
    <row r="36" spans="1:5" ht="12.75" customHeight="1">
      <c r="A36" s="181">
        <v>3214</v>
      </c>
      <c r="B36" s="166" t="s">
        <v>99</v>
      </c>
      <c r="C36" s="170" t="s">
        <v>56</v>
      </c>
      <c r="D36" s="154">
        <v>500.11</v>
      </c>
      <c r="E36" s="147"/>
    </row>
    <row r="37" spans="1:5" ht="12.75" customHeight="1">
      <c r="A37" s="181">
        <v>3213</v>
      </c>
      <c r="B37" s="166" t="s">
        <v>98</v>
      </c>
      <c r="C37" s="170" t="s">
        <v>56</v>
      </c>
      <c r="D37" s="154">
        <v>259.2</v>
      </c>
      <c r="E37" s="147"/>
    </row>
    <row r="38" spans="1:5" s="26" customFormat="1" ht="15" customHeight="1">
      <c r="A38" s="182">
        <v>322</v>
      </c>
      <c r="B38" s="183" t="s">
        <v>100</v>
      </c>
      <c r="C38" s="178">
        <v>396560</v>
      </c>
      <c r="D38" s="178">
        <f>SUM(D39:D43)</f>
        <v>326595.42</v>
      </c>
      <c r="E38" s="147">
        <f>SUM(D38/C38)*100</f>
        <v>82.35712628606011</v>
      </c>
    </row>
    <row r="39" spans="1:5" ht="12.75" customHeight="1">
      <c r="A39" s="168">
        <v>3221</v>
      </c>
      <c r="B39" s="184" t="s">
        <v>101</v>
      </c>
      <c r="C39" s="170" t="s">
        <v>56</v>
      </c>
      <c r="D39" s="154">
        <f>'POS.DIO'!E48</f>
        <v>13615.21</v>
      </c>
      <c r="E39" s="147"/>
    </row>
    <row r="40" spans="1:5" ht="12.75" customHeight="1">
      <c r="A40" s="181">
        <v>3223</v>
      </c>
      <c r="B40" s="184" t="s">
        <v>102</v>
      </c>
      <c r="C40" s="170" t="s">
        <v>56</v>
      </c>
      <c r="D40" s="154">
        <v>175436.95</v>
      </c>
      <c r="E40" s="147"/>
    </row>
    <row r="41" spans="1:5" ht="12.75" customHeight="1">
      <c r="A41" s="181">
        <v>3224</v>
      </c>
      <c r="B41" s="184" t="s">
        <v>103</v>
      </c>
      <c r="C41" s="170"/>
      <c r="D41" s="154">
        <v>127826.76</v>
      </c>
      <c r="E41" s="147"/>
    </row>
    <row r="42" spans="1:5" ht="12.75" customHeight="1">
      <c r="A42" s="168">
        <v>3225</v>
      </c>
      <c r="B42" s="184" t="s">
        <v>104</v>
      </c>
      <c r="C42" s="170" t="s">
        <v>56</v>
      </c>
      <c r="D42" s="154">
        <v>7884.5</v>
      </c>
      <c r="E42" s="147"/>
    </row>
    <row r="43" spans="1:5" ht="12.75" customHeight="1">
      <c r="A43" s="168">
        <v>3227</v>
      </c>
      <c r="B43" s="184" t="s">
        <v>105</v>
      </c>
      <c r="C43" s="170"/>
      <c r="D43" s="154">
        <v>1832</v>
      </c>
      <c r="E43" s="147"/>
    </row>
    <row r="44" spans="1:5" s="26" customFormat="1" ht="14.25" customHeight="1">
      <c r="A44" s="176">
        <v>323</v>
      </c>
      <c r="B44" s="185" t="s">
        <v>106</v>
      </c>
      <c r="C44" s="178">
        <v>526000</v>
      </c>
      <c r="D44" s="178">
        <f>SUM(D45:D52)</f>
        <v>444965.64</v>
      </c>
      <c r="E44" s="147">
        <f>SUM(D44/C44)*100</f>
        <v>84.59422813688214</v>
      </c>
    </row>
    <row r="45" spans="1:5" ht="12.75" customHeight="1">
      <c r="A45" s="168">
        <v>3231</v>
      </c>
      <c r="B45" s="169" t="s">
        <v>107</v>
      </c>
      <c r="C45" s="170" t="s">
        <v>56</v>
      </c>
      <c r="D45" s="154">
        <v>25791.64</v>
      </c>
      <c r="E45" s="147"/>
    </row>
    <row r="46" spans="1:5" ht="12.75" customHeight="1">
      <c r="A46" s="168">
        <v>3232</v>
      </c>
      <c r="B46" s="169" t="s">
        <v>108</v>
      </c>
      <c r="C46" s="170" t="s">
        <v>56</v>
      </c>
      <c r="D46" s="154">
        <v>49053.2</v>
      </c>
      <c r="E46" s="147"/>
    </row>
    <row r="47" spans="1:5" ht="13.5" customHeight="1">
      <c r="A47" s="181">
        <v>3233</v>
      </c>
      <c r="B47" s="166" t="s">
        <v>109</v>
      </c>
      <c r="C47" s="170" t="s">
        <v>56</v>
      </c>
      <c r="D47" s="154">
        <f>'POS.DIO'!E56</f>
        <v>19380</v>
      </c>
      <c r="E47" s="147"/>
    </row>
    <row r="48" spans="1:5" ht="12.75" customHeight="1">
      <c r="A48" s="181">
        <v>3234</v>
      </c>
      <c r="B48" s="166" t="s">
        <v>110</v>
      </c>
      <c r="C48" s="170" t="s">
        <v>56</v>
      </c>
      <c r="D48" s="154">
        <v>91187.74</v>
      </c>
      <c r="E48" s="147"/>
    </row>
    <row r="49" spans="1:5" ht="12.75" customHeight="1">
      <c r="A49" s="181">
        <v>3237</v>
      </c>
      <c r="B49" s="166" t="s">
        <v>113</v>
      </c>
      <c r="C49" s="170" t="s">
        <v>56</v>
      </c>
      <c r="D49" s="154">
        <v>202372.87</v>
      </c>
      <c r="E49" s="147"/>
    </row>
    <row r="50" spans="1:5" ht="12.75" customHeight="1">
      <c r="A50" s="168">
        <v>3235</v>
      </c>
      <c r="B50" s="169" t="s">
        <v>111</v>
      </c>
      <c r="C50" s="170" t="s">
        <v>56</v>
      </c>
      <c r="D50" s="154">
        <v>15275</v>
      </c>
      <c r="E50" s="147"/>
    </row>
    <row r="51" spans="1:5" ht="12.75" customHeight="1">
      <c r="A51" s="168">
        <v>3238</v>
      </c>
      <c r="B51" s="169" t="s">
        <v>114</v>
      </c>
      <c r="C51" s="170"/>
      <c r="D51" s="154">
        <v>27912.5</v>
      </c>
      <c r="E51" s="147"/>
    </row>
    <row r="52" spans="1:5" ht="12.75" customHeight="1">
      <c r="A52" s="168">
        <v>3239</v>
      </c>
      <c r="B52" s="169" t="s">
        <v>115</v>
      </c>
      <c r="C52" s="170"/>
      <c r="D52" s="154">
        <v>13992.69</v>
      </c>
      <c r="E52" s="147"/>
    </row>
    <row r="53" spans="1:5" s="26" customFormat="1" ht="15.75" customHeight="1">
      <c r="A53" s="176">
        <v>329</v>
      </c>
      <c r="B53" s="177" t="s">
        <v>117</v>
      </c>
      <c r="C53" s="178">
        <v>64500</v>
      </c>
      <c r="D53" s="178">
        <f>SUM(D54:D58)</f>
        <v>53679.97</v>
      </c>
      <c r="E53" s="147">
        <f>SUM(D53/C53)*100</f>
        <v>83.22475968992248</v>
      </c>
    </row>
    <row r="54" spans="1:5" ht="12.75" customHeight="1">
      <c r="A54" s="168">
        <v>3292</v>
      </c>
      <c r="B54" s="169" t="s">
        <v>119</v>
      </c>
      <c r="C54" s="170" t="s">
        <v>56</v>
      </c>
      <c r="D54" s="154">
        <f>'POS.DIO'!E62</f>
        <v>5593.06</v>
      </c>
      <c r="E54" s="147"/>
    </row>
    <row r="55" spans="1:5" ht="12.75" customHeight="1">
      <c r="A55" s="168">
        <v>3293</v>
      </c>
      <c r="B55" s="166" t="s">
        <v>120</v>
      </c>
      <c r="C55" s="170" t="s">
        <v>56</v>
      </c>
      <c r="D55" s="154">
        <v>17742.41</v>
      </c>
      <c r="E55" s="147"/>
    </row>
    <row r="56" spans="1:5" ht="12.75" customHeight="1">
      <c r="A56" s="168">
        <v>3294</v>
      </c>
      <c r="B56" s="166" t="s">
        <v>121</v>
      </c>
      <c r="C56" s="170"/>
      <c r="D56" s="154">
        <v>2000</v>
      </c>
      <c r="E56" s="147"/>
    </row>
    <row r="57" spans="1:5" ht="12.75" customHeight="1">
      <c r="A57" s="168">
        <v>3295</v>
      </c>
      <c r="B57" s="166" t="s">
        <v>185</v>
      </c>
      <c r="C57" s="170"/>
      <c r="D57" s="154">
        <f>'POS.DIO'!E65</f>
        <v>469.5</v>
      </c>
      <c r="E57" s="147"/>
    </row>
    <row r="58" spans="1:5" ht="12.75" customHeight="1">
      <c r="A58" s="181">
        <v>3299</v>
      </c>
      <c r="B58" s="169" t="s">
        <v>186</v>
      </c>
      <c r="C58" s="170"/>
      <c r="D58" s="154">
        <v>27875</v>
      </c>
      <c r="E58" s="147"/>
    </row>
    <row r="59" spans="1:5" ht="12.75" customHeight="1">
      <c r="A59" s="161">
        <v>34</v>
      </c>
      <c r="B59" s="144" t="s">
        <v>122</v>
      </c>
      <c r="C59" s="186">
        <f>SUM(C60+C62)</f>
        <v>69800</v>
      </c>
      <c r="D59" s="186">
        <f>SUM(D62+D60)</f>
        <v>63149.19</v>
      </c>
      <c r="E59" s="147">
        <f>SUM(D59/C59)*100</f>
        <v>90.47161891117479</v>
      </c>
    </row>
    <row r="60" spans="1:5" ht="12.75" customHeight="1">
      <c r="A60" s="161">
        <v>342</v>
      </c>
      <c r="B60" s="144" t="s">
        <v>123</v>
      </c>
      <c r="C60" s="186">
        <v>200</v>
      </c>
      <c r="D60" s="186">
        <f>SUM(D61)</f>
        <v>72.53</v>
      </c>
      <c r="E60" s="147"/>
    </row>
    <row r="61" spans="1:5" ht="12.75" customHeight="1">
      <c r="A61" s="163">
        <v>3423</v>
      </c>
      <c r="B61" s="164" t="s">
        <v>187</v>
      </c>
      <c r="C61" s="187"/>
      <c r="D61" s="187">
        <v>72.53</v>
      </c>
      <c r="E61" s="188"/>
    </row>
    <row r="62" spans="1:5" ht="12.75" customHeight="1">
      <c r="A62" s="161">
        <v>343</v>
      </c>
      <c r="B62" s="144" t="s">
        <v>126</v>
      </c>
      <c r="C62" s="186">
        <v>69600</v>
      </c>
      <c r="D62" s="186">
        <f>SUM(D63:D65)</f>
        <v>63076.66</v>
      </c>
      <c r="E62" s="147">
        <f>SUM(D62/C62)*100</f>
        <v>90.62738505747127</v>
      </c>
    </row>
    <row r="63" spans="1:5" ht="12.75" customHeight="1">
      <c r="A63" s="168">
        <v>3431</v>
      </c>
      <c r="B63" s="169" t="s">
        <v>126</v>
      </c>
      <c r="C63" s="170" t="s">
        <v>56</v>
      </c>
      <c r="D63" s="154">
        <f>'POS.DIO'!E68</f>
        <v>5830.19</v>
      </c>
      <c r="E63" s="147"/>
    </row>
    <row r="64" spans="1:5" ht="12.75" customHeight="1">
      <c r="A64" s="168">
        <v>3433</v>
      </c>
      <c r="B64" s="169" t="s">
        <v>188</v>
      </c>
      <c r="C64" s="170" t="s">
        <v>56</v>
      </c>
      <c r="D64" s="154">
        <v>20.85</v>
      </c>
      <c r="E64" s="147"/>
    </row>
    <row r="65" spans="1:5" ht="12.75" customHeight="1">
      <c r="A65" s="168">
        <v>3434</v>
      </c>
      <c r="B65" s="169" t="s">
        <v>189</v>
      </c>
      <c r="C65" s="170"/>
      <c r="D65" s="154">
        <v>57225.62</v>
      </c>
      <c r="E65" s="147"/>
    </row>
    <row r="66" spans="1:5" s="26" customFormat="1" ht="12.75" customHeight="1">
      <c r="A66" s="176">
        <v>36</v>
      </c>
      <c r="B66" s="177" t="s">
        <v>190</v>
      </c>
      <c r="C66" s="149">
        <f>SUM(C67)</f>
        <v>41000</v>
      </c>
      <c r="D66" s="178">
        <f>SUM(D67)</f>
        <v>40338.79</v>
      </c>
      <c r="E66" s="147"/>
    </row>
    <row r="67" spans="1:5" s="26" customFormat="1" ht="12.75" customHeight="1">
      <c r="A67" s="176">
        <v>366</v>
      </c>
      <c r="B67" s="177" t="s">
        <v>191</v>
      </c>
      <c r="C67" s="149">
        <v>41000</v>
      </c>
      <c r="D67" s="178">
        <f>SUM(D68)</f>
        <v>40338.79</v>
      </c>
      <c r="E67" s="147"/>
    </row>
    <row r="68" spans="1:5" ht="12.75" customHeight="1">
      <c r="A68" s="168">
        <v>3661</v>
      </c>
      <c r="B68" s="169" t="s">
        <v>129</v>
      </c>
      <c r="C68" s="170"/>
      <c r="D68" s="154">
        <v>40338.79</v>
      </c>
      <c r="E68" s="147"/>
    </row>
    <row r="69" spans="1:5" s="26" customFormat="1" ht="12.75" customHeight="1">
      <c r="A69" s="176">
        <v>37</v>
      </c>
      <c r="B69" s="177" t="s">
        <v>192</v>
      </c>
      <c r="C69" s="149">
        <f>SUM(C70)</f>
        <v>145900</v>
      </c>
      <c r="D69" s="149">
        <f>SUM(D70)</f>
        <v>136141.22999999998</v>
      </c>
      <c r="E69" s="147"/>
    </row>
    <row r="70" spans="1:5" s="26" customFormat="1" ht="12.75" customHeight="1">
      <c r="A70" s="176">
        <v>372</v>
      </c>
      <c r="B70" s="177" t="s">
        <v>192</v>
      </c>
      <c r="C70" s="149">
        <v>145900</v>
      </c>
      <c r="D70" s="178">
        <f>SUM(D71:D72)</f>
        <v>136141.22999999998</v>
      </c>
      <c r="E70" s="147"/>
    </row>
    <row r="71" spans="1:5" ht="12.75" customHeight="1">
      <c r="A71" s="168">
        <v>3721</v>
      </c>
      <c r="B71" s="169" t="s">
        <v>133</v>
      </c>
      <c r="C71" s="170"/>
      <c r="D71" s="154">
        <v>131051.23</v>
      </c>
      <c r="E71" s="147"/>
    </row>
    <row r="72" spans="1:5" ht="12.75" customHeight="1">
      <c r="A72" s="168">
        <v>3722</v>
      </c>
      <c r="B72" s="169" t="s">
        <v>134</v>
      </c>
      <c r="C72" s="170"/>
      <c r="D72" s="154">
        <v>5090</v>
      </c>
      <c r="E72" s="147"/>
    </row>
    <row r="73" spans="1:5" ht="12.75" customHeight="1">
      <c r="A73" s="161">
        <v>38</v>
      </c>
      <c r="B73" s="144" t="s">
        <v>135</v>
      </c>
      <c r="C73" s="153">
        <v>579751</v>
      </c>
      <c r="D73" s="153">
        <f>SUM(D74+D76)</f>
        <v>507831</v>
      </c>
      <c r="E73" s="147">
        <f>SUM(D73/C73)*100</f>
        <v>87.59467426533115</v>
      </c>
    </row>
    <row r="74" spans="1:5" ht="12.75" customHeight="1">
      <c r="A74" s="161">
        <v>381</v>
      </c>
      <c r="B74" s="144" t="s">
        <v>136</v>
      </c>
      <c r="C74" s="153">
        <v>267200</v>
      </c>
      <c r="D74" s="153">
        <f>SUM(D75)</f>
        <v>190880</v>
      </c>
      <c r="E74" s="147">
        <f>SUM(D74/C74)*100</f>
        <v>71.437125748503</v>
      </c>
    </row>
    <row r="75" spans="1:5" ht="12.75" customHeight="1">
      <c r="A75" s="181">
        <v>3811</v>
      </c>
      <c r="B75" s="166" t="s">
        <v>137</v>
      </c>
      <c r="C75" s="170" t="s">
        <v>56</v>
      </c>
      <c r="D75" s="154">
        <v>190880</v>
      </c>
      <c r="E75" s="147"/>
    </row>
    <row r="76" spans="1:5" s="26" customFormat="1" ht="12.75" customHeight="1">
      <c r="A76" s="182">
        <v>383</v>
      </c>
      <c r="B76" s="183" t="s">
        <v>139</v>
      </c>
      <c r="C76" s="149">
        <v>316951</v>
      </c>
      <c r="D76" s="178">
        <f>SUM(D77)</f>
        <v>316951</v>
      </c>
      <c r="E76" s="147"/>
    </row>
    <row r="77" spans="1:5" ht="12.75" customHeight="1">
      <c r="A77" s="181">
        <v>3831</v>
      </c>
      <c r="B77" s="166" t="s">
        <v>139</v>
      </c>
      <c r="C77" s="170"/>
      <c r="D77" s="154">
        <v>316951</v>
      </c>
      <c r="E77" s="188"/>
    </row>
    <row r="78" spans="1:5" s="26" customFormat="1" ht="13.5" customHeight="1">
      <c r="A78" s="159">
        <v>4</v>
      </c>
      <c r="B78" s="160" t="s">
        <v>193</v>
      </c>
      <c r="C78" s="153">
        <f>SUM(C79,C90)</f>
        <v>942000</v>
      </c>
      <c r="D78" s="153">
        <f>SUM(D79,D90)</f>
        <v>779100.84</v>
      </c>
      <c r="E78" s="147">
        <f>SUM(D78/C78)*100</f>
        <v>82.70709554140126</v>
      </c>
    </row>
    <row r="79" spans="1:5" s="26" customFormat="1" ht="12.75" customHeight="1">
      <c r="A79" s="161">
        <v>42</v>
      </c>
      <c r="B79" s="144" t="s">
        <v>194</v>
      </c>
      <c r="C79" s="153">
        <f>SUM(C80+C84+C88)</f>
        <v>817000</v>
      </c>
      <c r="D79" s="153">
        <f>SUM(D80,D84,D88)</f>
        <v>672773.99</v>
      </c>
      <c r="E79" s="147">
        <f>SUM(D79/C79)*100</f>
        <v>82.3468776009792</v>
      </c>
    </row>
    <row r="80" spans="1:5" s="26" customFormat="1" ht="12.75" customHeight="1">
      <c r="A80" s="161">
        <v>421</v>
      </c>
      <c r="B80" s="144" t="s">
        <v>142</v>
      </c>
      <c r="C80" s="153">
        <v>500000</v>
      </c>
      <c r="D80" s="153">
        <f>SUM(D81:D83)</f>
        <v>452272.02</v>
      </c>
      <c r="E80" s="147"/>
    </row>
    <row r="81" spans="1:5" s="26" customFormat="1" ht="12.75" customHeight="1">
      <c r="A81" s="163">
        <v>4212</v>
      </c>
      <c r="B81" s="164" t="s">
        <v>143</v>
      </c>
      <c r="C81" s="153"/>
      <c r="D81" s="189">
        <v>104995.46</v>
      </c>
      <c r="E81" s="188"/>
    </row>
    <row r="82" spans="1:5" s="26" customFormat="1" ht="12.75" customHeight="1">
      <c r="A82" s="163">
        <v>4213</v>
      </c>
      <c r="B82" s="166" t="s">
        <v>195</v>
      </c>
      <c r="C82" s="189"/>
      <c r="D82" s="189">
        <v>90019.75</v>
      </c>
      <c r="E82" s="188"/>
    </row>
    <row r="83" spans="1:5" s="26" customFormat="1" ht="12.75" customHeight="1">
      <c r="A83" s="163">
        <v>4214</v>
      </c>
      <c r="B83" s="166" t="s">
        <v>145</v>
      </c>
      <c r="C83" s="189"/>
      <c r="D83" s="189">
        <v>257256.81</v>
      </c>
      <c r="E83" s="188"/>
    </row>
    <row r="84" spans="1:5" s="26" customFormat="1" ht="15" customHeight="1">
      <c r="A84" s="161">
        <v>422</v>
      </c>
      <c r="B84" s="144" t="s">
        <v>146</v>
      </c>
      <c r="C84" s="190">
        <v>235000</v>
      </c>
      <c r="D84" s="190">
        <f>SUM(D85:D87)</f>
        <v>153649</v>
      </c>
      <c r="E84" s="147">
        <f>SUM(D84/C84)*100</f>
        <v>65.38255319148935</v>
      </c>
    </row>
    <row r="85" spans="1:5" ht="12.75">
      <c r="A85" s="168">
        <v>4221</v>
      </c>
      <c r="B85" s="169" t="s">
        <v>147</v>
      </c>
      <c r="C85" s="170"/>
      <c r="D85" s="154">
        <v>23500</v>
      </c>
      <c r="E85" s="147"/>
    </row>
    <row r="86" spans="1:5" ht="12.75">
      <c r="A86" s="168">
        <v>4223</v>
      </c>
      <c r="B86" s="169" t="s">
        <v>148</v>
      </c>
      <c r="C86" s="170"/>
      <c r="D86" s="154">
        <v>1249</v>
      </c>
      <c r="E86" s="147"/>
    </row>
    <row r="87" spans="1:5" ht="12.75">
      <c r="A87" s="168">
        <v>4227</v>
      </c>
      <c r="B87" s="169" t="s">
        <v>149</v>
      </c>
      <c r="C87" s="170"/>
      <c r="D87" s="154">
        <v>128900</v>
      </c>
      <c r="E87" s="147"/>
    </row>
    <row r="88" spans="1:5" ht="12.75">
      <c r="A88" s="176">
        <v>426</v>
      </c>
      <c r="B88" s="177" t="s">
        <v>196</v>
      </c>
      <c r="C88" s="149">
        <v>82000</v>
      </c>
      <c r="D88" s="178">
        <f>SUM(D89)</f>
        <v>66852.97</v>
      </c>
      <c r="E88" s="147"/>
    </row>
    <row r="89" spans="1:5" ht="12.75">
      <c r="A89" s="168">
        <v>4264</v>
      </c>
      <c r="B89" s="169" t="s">
        <v>151</v>
      </c>
      <c r="C89" s="170"/>
      <c r="D89" s="154">
        <v>66852.97</v>
      </c>
      <c r="E89" s="147"/>
    </row>
    <row r="90" spans="1:5" ht="15" customHeight="1">
      <c r="A90" s="191">
        <v>45</v>
      </c>
      <c r="B90" s="192" t="s">
        <v>197</v>
      </c>
      <c r="C90" s="174">
        <f>SUM(C91)</f>
        <v>125000</v>
      </c>
      <c r="D90" s="174">
        <f>SUM(D91)</f>
        <v>106326.85</v>
      </c>
      <c r="E90" s="147">
        <f>SUM(D90/C90)*100</f>
        <v>85.06148</v>
      </c>
    </row>
    <row r="91" spans="1:5" ht="14.25" customHeight="1">
      <c r="A91" s="191">
        <v>451</v>
      </c>
      <c r="B91" s="192" t="s">
        <v>153</v>
      </c>
      <c r="C91" s="174">
        <v>125000</v>
      </c>
      <c r="D91" s="174">
        <f>SUM(D92)</f>
        <v>106326.85</v>
      </c>
      <c r="E91" s="147">
        <f>SUM(D91/C91)*100</f>
        <v>85.06148</v>
      </c>
    </row>
    <row r="92" spans="1:5" ht="12.75">
      <c r="A92" s="168">
        <v>4511</v>
      </c>
      <c r="B92" s="179" t="s">
        <v>153</v>
      </c>
      <c r="C92" s="170" t="s">
        <v>56</v>
      </c>
      <c r="D92" s="154">
        <v>106326.85</v>
      </c>
      <c r="E92" s="147"/>
    </row>
    <row r="93" spans="1:5" ht="12.75">
      <c r="A93" s="176">
        <v>5</v>
      </c>
      <c r="B93" s="180" t="s">
        <v>198</v>
      </c>
      <c r="C93" s="149">
        <f>SUM(C94)</f>
        <v>4530</v>
      </c>
      <c r="D93" s="149">
        <f>SUM(D94)</f>
        <v>4527.44</v>
      </c>
      <c r="E93" s="147"/>
    </row>
    <row r="94" spans="1:5" ht="12.75">
      <c r="A94" s="176">
        <v>54</v>
      </c>
      <c r="B94" s="180" t="s">
        <v>155</v>
      </c>
      <c r="C94" s="149">
        <f>SUM(C95)</f>
        <v>4530</v>
      </c>
      <c r="D94" s="149">
        <f>SUM(D95)</f>
        <v>4527.44</v>
      </c>
      <c r="E94" s="147"/>
    </row>
    <row r="95" spans="1:5" ht="12.75">
      <c r="A95" s="176">
        <v>544</v>
      </c>
      <c r="B95" s="180" t="s">
        <v>199</v>
      </c>
      <c r="C95" s="149">
        <v>4530</v>
      </c>
      <c r="D95" s="178">
        <f>SUM(D96)</f>
        <v>4527.44</v>
      </c>
      <c r="E95" s="147"/>
    </row>
    <row r="96" spans="1:5" ht="12.75">
      <c r="A96" s="168">
        <v>5445</v>
      </c>
      <c r="B96" s="179" t="s">
        <v>200</v>
      </c>
      <c r="C96" s="170"/>
      <c r="D96" s="154">
        <v>4527.44</v>
      </c>
      <c r="E96" s="147"/>
    </row>
    <row r="97" ht="8.25" customHeight="1"/>
  </sheetData>
  <sheetProtection selectLockedCells="1" selectUnlockedCells="1"/>
  <mergeCells count="6">
    <mergeCell ref="A5:E5"/>
    <mergeCell ref="A7:B7"/>
    <mergeCell ref="C1:D1"/>
    <mergeCell ref="A2:E2"/>
    <mergeCell ref="A3:E3"/>
    <mergeCell ref="A4:E4"/>
  </mergeCells>
  <printOptions/>
  <pageMargins left="0.7083333333333334" right="0.7083333333333334" top="0.7875" bottom="0.6305555555555555" header="0.31527777777777777" footer="0.31527777777777777"/>
  <pageSetup horizontalDpi="300" verticalDpi="300" orientation="landscape" paperSize="9" r:id="rId1"/>
  <headerFooter alignWithMargins="0">
    <oddHeader>&amp;R&amp;"Times New Roman,Regular"&amp;12POSEBNI DIO 
EKONOMSKA KLASIFIKACIJA</oddHeader>
    <oddFooter xml:space="preserve">&amp;C- &amp;P+7 -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47"/>
  <sheetViews>
    <sheetView zoomScalePageLayoutView="0" workbookViewId="0" topLeftCell="A1">
      <selection activeCell="E71" sqref="E71"/>
    </sheetView>
  </sheetViews>
  <sheetFormatPr defaultColWidth="11.57421875" defaultRowHeight="12.75"/>
  <cols>
    <col min="1" max="1" width="6.28125" style="9" customWidth="1"/>
    <col min="2" max="2" width="9.00390625" style="9" customWidth="1"/>
    <col min="3" max="3" width="66.140625" style="9" customWidth="1"/>
    <col min="4" max="4" width="13.7109375" style="13" customWidth="1"/>
    <col min="5" max="5" width="14.57421875" style="13" customWidth="1"/>
    <col min="6" max="6" width="4.140625" style="9" customWidth="1"/>
    <col min="7" max="249" width="9.140625" style="9" customWidth="1"/>
  </cols>
  <sheetData>
    <row r="1" spans="2:5" s="53" customFormat="1" ht="19.5" customHeight="1">
      <c r="B1" s="54" t="s">
        <v>37</v>
      </c>
      <c r="D1" s="275"/>
      <c r="E1" s="275"/>
    </row>
    <row r="2" spans="2:6" s="53" customFormat="1" ht="17.25" customHeight="1">
      <c r="B2" s="276" t="s">
        <v>162</v>
      </c>
      <c r="C2" s="276"/>
      <c r="D2" s="276"/>
      <c r="E2" s="276"/>
      <c r="F2" s="276"/>
    </row>
    <row r="3" spans="2:6" s="53" customFormat="1" ht="17.25" customHeight="1">
      <c r="B3" s="271" t="s">
        <v>163</v>
      </c>
      <c r="C3" s="271"/>
      <c r="D3" s="271"/>
      <c r="E3" s="271"/>
      <c r="F3" s="271"/>
    </row>
    <row r="4" spans="2:6" s="53" customFormat="1" ht="16.5" customHeight="1">
      <c r="B4" s="263" t="s">
        <v>201</v>
      </c>
      <c r="C4" s="263"/>
      <c r="D4" s="263"/>
      <c r="E4" s="263"/>
      <c r="F4" s="263"/>
    </row>
    <row r="5" spans="2:6" s="53" customFormat="1" ht="18" customHeight="1">
      <c r="B5" s="263" t="s">
        <v>202</v>
      </c>
      <c r="C5" s="263"/>
      <c r="D5" s="263"/>
      <c r="E5" s="263"/>
      <c r="F5" s="263"/>
    </row>
    <row r="6" spans="1:6" ht="26.25" customHeight="1">
      <c r="A6" s="193" t="s">
        <v>203</v>
      </c>
      <c r="B6" s="137" t="s">
        <v>175</v>
      </c>
      <c r="C6" s="138" t="s">
        <v>176</v>
      </c>
      <c r="D6" s="156" t="s">
        <v>177</v>
      </c>
      <c r="E6" s="157" t="s">
        <v>204</v>
      </c>
      <c r="F6" s="141" t="s">
        <v>205</v>
      </c>
    </row>
    <row r="7" spans="1:6" ht="12.75" customHeight="1">
      <c r="A7" s="194"/>
      <c r="B7" s="277" t="s">
        <v>9</v>
      </c>
      <c r="C7" s="277"/>
      <c r="D7" s="142" t="s">
        <v>10</v>
      </c>
      <c r="E7" s="142" t="s">
        <v>11</v>
      </c>
      <c r="F7" s="143" t="s">
        <v>12</v>
      </c>
    </row>
    <row r="8" spans="1:6" ht="18" customHeight="1">
      <c r="A8" s="194"/>
      <c r="B8" s="144"/>
      <c r="C8" s="145"/>
      <c r="D8" s="146">
        <f>SUM(D9,D27)</f>
        <v>3205411</v>
      </c>
      <c r="E8" s="146">
        <f>SUM(E9,E27)</f>
        <v>2777467.28</v>
      </c>
      <c r="F8" s="147">
        <f aca="true" t="shared" si="0" ref="F8:F15">SUM(E8/D8)*100</f>
        <v>86.64933389197203</v>
      </c>
    </row>
    <row r="9" spans="1:6" ht="15" customHeight="1">
      <c r="A9" s="194"/>
      <c r="B9" s="148" t="s">
        <v>171</v>
      </c>
      <c r="C9" s="145"/>
      <c r="D9" s="149">
        <f>SUM(D10)</f>
        <v>115400</v>
      </c>
      <c r="E9" s="149">
        <f>SUM(E10)</f>
        <v>105199.14</v>
      </c>
      <c r="F9" s="147">
        <f t="shared" si="0"/>
        <v>91.16043327556326</v>
      </c>
    </row>
    <row r="10" spans="1:6" ht="15" customHeight="1">
      <c r="A10" s="194"/>
      <c r="B10" s="195" t="s">
        <v>206</v>
      </c>
      <c r="C10" s="145"/>
      <c r="D10" s="196">
        <f>SUM(D11+D23)</f>
        <v>115400</v>
      </c>
      <c r="E10" s="196">
        <f>SUM(E11)</f>
        <v>105199.14</v>
      </c>
      <c r="F10" s="147">
        <f t="shared" si="0"/>
        <v>91.16043327556326</v>
      </c>
    </row>
    <row r="11" spans="1:6" ht="27" customHeight="1">
      <c r="A11" s="197" t="s">
        <v>207</v>
      </c>
      <c r="B11" s="291" t="s">
        <v>208</v>
      </c>
      <c r="C11" s="291"/>
      <c r="D11" s="198">
        <f>SUM(D12+D18+D24)</f>
        <v>115400</v>
      </c>
      <c r="E11" s="198">
        <f>SUM(E12+E18+E24)</f>
        <v>105199.14</v>
      </c>
      <c r="F11" s="199">
        <f t="shared" si="0"/>
        <v>91.16043327556326</v>
      </c>
    </row>
    <row r="12" spans="1:6" ht="12.75">
      <c r="A12" s="197" t="s">
        <v>209</v>
      </c>
      <c r="B12" s="200" t="s">
        <v>210</v>
      </c>
      <c r="C12" s="201"/>
      <c r="D12" s="149">
        <f aca="true" t="shared" si="1" ref="D12:E14">SUM(D13)</f>
        <v>98000</v>
      </c>
      <c r="E12" s="149">
        <f t="shared" si="1"/>
        <v>91099.14</v>
      </c>
      <c r="F12" s="147">
        <f t="shared" si="0"/>
        <v>92.95830612244897</v>
      </c>
    </row>
    <row r="13" spans="1:6" ht="12.75">
      <c r="A13" s="194"/>
      <c r="B13" s="159">
        <v>3</v>
      </c>
      <c r="C13" s="160" t="s">
        <v>180</v>
      </c>
      <c r="D13" s="149">
        <f t="shared" si="1"/>
        <v>98000</v>
      </c>
      <c r="E13" s="149">
        <f t="shared" si="1"/>
        <v>91099.14</v>
      </c>
      <c r="F13" s="147">
        <f t="shared" si="0"/>
        <v>92.95830612244897</v>
      </c>
    </row>
    <row r="14" spans="1:6" ht="12.75">
      <c r="A14" s="194"/>
      <c r="B14" s="161">
        <v>32</v>
      </c>
      <c r="C14" s="144" t="s">
        <v>95</v>
      </c>
      <c r="D14" s="162">
        <f t="shared" si="1"/>
        <v>98000</v>
      </c>
      <c r="E14" s="162">
        <f t="shared" si="1"/>
        <v>91099.14</v>
      </c>
      <c r="F14" s="147">
        <f t="shared" si="0"/>
        <v>92.95830612244897</v>
      </c>
    </row>
    <row r="15" spans="1:6" ht="12.75">
      <c r="A15" s="194"/>
      <c r="B15" s="161">
        <v>329</v>
      </c>
      <c r="C15" s="144" t="s">
        <v>117</v>
      </c>
      <c r="D15" s="162">
        <v>98000</v>
      </c>
      <c r="E15" s="162">
        <f>SUM(E16:E17)</f>
        <v>91099.14</v>
      </c>
      <c r="F15" s="147">
        <f t="shared" si="0"/>
        <v>92.95830612244897</v>
      </c>
    </row>
    <row r="16" spans="1:6" ht="14.25" customHeight="1">
      <c r="A16" s="194"/>
      <c r="B16" s="165">
        <v>3291</v>
      </c>
      <c r="C16" s="166" t="s">
        <v>118</v>
      </c>
      <c r="D16" s="167">
        <v>17000</v>
      </c>
      <c r="E16" s="154">
        <v>15394.76</v>
      </c>
      <c r="F16" s="147"/>
    </row>
    <row r="17" spans="1:6" ht="14.25" customHeight="1">
      <c r="A17" s="202"/>
      <c r="B17" s="165">
        <v>3299</v>
      </c>
      <c r="C17" s="166" t="s">
        <v>211</v>
      </c>
      <c r="D17" s="167">
        <v>81000</v>
      </c>
      <c r="E17" s="154">
        <v>75704.38</v>
      </c>
      <c r="F17" s="147"/>
    </row>
    <row r="18" spans="1:6" ht="12.75">
      <c r="A18" s="197" t="s">
        <v>212</v>
      </c>
      <c r="B18" s="200" t="s">
        <v>213</v>
      </c>
      <c r="C18" s="203"/>
      <c r="D18" s="149">
        <f aca="true" t="shared" si="2" ref="D18:E20">SUM(D19)</f>
        <v>4400</v>
      </c>
      <c r="E18" s="149">
        <f t="shared" si="2"/>
        <v>4400</v>
      </c>
      <c r="F18" s="147">
        <f>SUM(E18/D18)*100</f>
        <v>100</v>
      </c>
    </row>
    <row r="19" spans="1:6" ht="13.5" customHeight="1">
      <c r="A19" s="194"/>
      <c r="B19" s="159">
        <v>3</v>
      </c>
      <c r="C19" s="160" t="s">
        <v>180</v>
      </c>
      <c r="D19" s="149">
        <f t="shared" si="2"/>
        <v>4400</v>
      </c>
      <c r="E19" s="149">
        <f t="shared" si="2"/>
        <v>4400</v>
      </c>
      <c r="F19" s="147">
        <f>SUM(E19/D19)*100</f>
        <v>100</v>
      </c>
    </row>
    <row r="20" spans="1:6" ht="12.75">
      <c r="A20" s="194"/>
      <c r="B20" s="161">
        <v>38</v>
      </c>
      <c r="C20" s="144" t="s">
        <v>135</v>
      </c>
      <c r="D20" s="162">
        <f t="shared" si="2"/>
        <v>4400</v>
      </c>
      <c r="E20" s="162">
        <f t="shared" si="2"/>
        <v>4400</v>
      </c>
      <c r="F20" s="147">
        <f>SUM(E20/D20)*100</f>
        <v>100</v>
      </c>
    </row>
    <row r="21" spans="1:6" ht="12.75">
      <c r="A21" s="194"/>
      <c r="B21" s="161">
        <v>381</v>
      </c>
      <c r="C21" s="144" t="s">
        <v>136</v>
      </c>
      <c r="D21" s="162">
        <v>4400</v>
      </c>
      <c r="E21" s="162">
        <f>SUM(E22)</f>
        <v>4400</v>
      </c>
      <c r="F21" s="147">
        <f>SUM(E21/D21)*100</f>
        <v>100</v>
      </c>
    </row>
    <row r="22" spans="1:6" ht="12.75">
      <c r="A22" s="194"/>
      <c r="B22" s="168">
        <v>3811</v>
      </c>
      <c r="C22" s="169" t="s">
        <v>137</v>
      </c>
      <c r="D22" s="170"/>
      <c r="E22" s="171">
        <v>4400</v>
      </c>
      <c r="F22" s="147"/>
    </row>
    <row r="23" spans="1:6" ht="12.75">
      <c r="A23" s="204"/>
      <c r="B23" s="289"/>
      <c r="C23" s="289"/>
      <c r="D23" s="149"/>
      <c r="E23" s="149"/>
      <c r="F23" s="147"/>
    </row>
    <row r="24" spans="1:6" ht="12.75">
      <c r="A24" s="204"/>
      <c r="B24" s="161">
        <v>323</v>
      </c>
      <c r="C24" s="177" t="s">
        <v>106</v>
      </c>
      <c r="D24" s="149">
        <v>13000</v>
      </c>
      <c r="E24" s="149">
        <f>SUM(E25:E26)</f>
        <v>9700</v>
      </c>
      <c r="F24" s="147"/>
    </row>
    <row r="25" spans="1:6" ht="12.75">
      <c r="A25" s="204"/>
      <c r="B25" s="163">
        <v>3233</v>
      </c>
      <c r="C25" s="169" t="s">
        <v>109</v>
      </c>
      <c r="D25" s="170">
        <v>0</v>
      </c>
      <c r="E25" s="171">
        <v>7200</v>
      </c>
      <c r="F25" s="147"/>
    </row>
    <row r="26" spans="1:6" ht="12.75">
      <c r="A26" s="204"/>
      <c r="B26" s="163">
        <v>3235</v>
      </c>
      <c r="C26" s="169" t="s">
        <v>214</v>
      </c>
      <c r="D26" s="170">
        <v>0</v>
      </c>
      <c r="E26" s="171">
        <v>2500</v>
      </c>
      <c r="F26" s="147"/>
    </row>
    <row r="27" spans="1:6" ht="18.75" customHeight="1">
      <c r="A27" s="194"/>
      <c r="B27" s="148" t="s">
        <v>173</v>
      </c>
      <c r="C27" s="152"/>
      <c r="D27" s="153">
        <f>SUM(D28)</f>
        <v>3090011</v>
      </c>
      <c r="E27" s="153">
        <f>SUM(E28)</f>
        <v>2672268.1399999997</v>
      </c>
      <c r="F27" s="147">
        <f>SUM(E27/D27)*100</f>
        <v>86.48086171861523</v>
      </c>
    </row>
    <row r="28" spans="1:6" ht="12" customHeight="1">
      <c r="A28" s="194"/>
      <c r="B28" s="195" t="s">
        <v>216</v>
      </c>
      <c r="C28" s="152"/>
      <c r="D28" s="153">
        <f>SUM(D30,D85,D146,D162,D172,D181,D188,D205,D217,D230)</f>
        <v>3090011</v>
      </c>
      <c r="E28" s="153">
        <f>SUM(E30,E85,E146,E162,E172,E181,E188,E205,E217,E230)</f>
        <v>2672268.1399999997</v>
      </c>
      <c r="F28" s="147">
        <f>SUM(E28/D28)*100</f>
        <v>86.48086171861523</v>
      </c>
    </row>
    <row r="29" spans="1:6" ht="12.75" customHeight="1">
      <c r="A29" s="194"/>
      <c r="B29" s="164" t="s">
        <v>217</v>
      </c>
      <c r="C29" s="194"/>
      <c r="D29" s="205"/>
      <c r="E29" s="205"/>
      <c r="F29" s="147"/>
    </row>
    <row r="30" spans="1:6" ht="15" customHeight="1">
      <c r="A30" s="197" t="s">
        <v>207</v>
      </c>
      <c r="B30" s="281" t="s">
        <v>218</v>
      </c>
      <c r="C30" s="281"/>
      <c r="D30" s="206">
        <f>SUM(D31,D71,D78+D46)</f>
        <v>723600</v>
      </c>
      <c r="E30" s="206">
        <f>SUM(E31,E71,E78+E46)</f>
        <v>619208.99</v>
      </c>
      <c r="F30" s="207">
        <f>SUM(E30/D30)*100</f>
        <v>85.57338170259811</v>
      </c>
    </row>
    <row r="31" spans="1:6" ht="15.75" customHeight="1">
      <c r="A31" s="197" t="s">
        <v>219</v>
      </c>
      <c r="B31" s="278" t="s">
        <v>220</v>
      </c>
      <c r="C31" s="278"/>
      <c r="D31" s="208">
        <f>SUM(D32)</f>
        <v>324500</v>
      </c>
      <c r="E31" s="208">
        <f>SUM(E32)</f>
        <v>315934.59</v>
      </c>
      <c r="F31" s="147">
        <f>SUM(E31/D31)*100</f>
        <v>97.36042835130971</v>
      </c>
    </row>
    <row r="32" spans="1:6" ht="12.75">
      <c r="A32" s="194"/>
      <c r="B32" s="159">
        <v>3</v>
      </c>
      <c r="C32" s="160" t="s">
        <v>180</v>
      </c>
      <c r="D32" s="173">
        <f>SUM(D33,D41)</f>
        <v>324500</v>
      </c>
      <c r="E32" s="173">
        <f>SUM(E33,E41)</f>
        <v>315934.59</v>
      </c>
      <c r="F32" s="147">
        <f>SUM(E32/D32)*100</f>
        <v>97.36042835130971</v>
      </c>
    </row>
    <row r="33" spans="1:6" ht="12.75" customHeight="1">
      <c r="A33" s="194"/>
      <c r="B33" s="161">
        <v>31</v>
      </c>
      <c r="C33" s="144" t="s">
        <v>88</v>
      </c>
      <c r="D33" s="174">
        <f>SUM(D34,D36,D38)</f>
        <v>315500</v>
      </c>
      <c r="E33" s="174">
        <f>SUM(E34,E36,E38)</f>
        <v>312307.08</v>
      </c>
      <c r="F33" s="147">
        <f>SUM(E33/D33)*100</f>
        <v>98.98798098256736</v>
      </c>
    </row>
    <row r="34" spans="1:6" ht="12.75" customHeight="1">
      <c r="A34" s="194"/>
      <c r="B34" s="161">
        <v>311</v>
      </c>
      <c r="C34" s="175" t="s">
        <v>183</v>
      </c>
      <c r="D34" s="174">
        <v>260000</v>
      </c>
      <c r="E34" s="174">
        <f>SUM(E35)</f>
        <v>257685.25</v>
      </c>
      <c r="F34" s="147">
        <f>SUM(E34/D34)*100</f>
        <v>99.10971153846154</v>
      </c>
    </row>
    <row r="35" spans="1:6" ht="12.75" customHeight="1">
      <c r="A35" s="194"/>
      <c r="B35" s="168">
        <v>3111</v>
      </c>
      <c r="C35" s="169" t="s">
        <v>90</v>
      </c>
      <c r="D35" s="170"/>
      <c r="E35" s="154">
        <v>257685.25</v>
      </c>
      <c r="F35" s="147"/>
    </row>
    <row r="36" spans="1:6" s="26" customFormat="1" ht="12.75" customHeight="1">
      <c r="A36" s="209"/>
      <c r="B36" s="176">
        <v>312</v>
      </c>
      <c r="C36" s="177" t="s">
        <v>91</v>
      </c>
      <c r="D36" s="178">
        <v>11000</v>
      </c>
      <c r="E36" s="178">
        <v>10300</v>
      </c>
      <c r="F36" s="147">
        <f>SUM(E36/D36)*100</f>
        <v>93.63636363636364</v>
      </c>
    </row>
    <row r="37" spans="1:6" ht="12.75" customHeight="1">
      <c r="A37" s="194"/>
      <c r="B37" s="168">
        <v>3121</v>
      </c>
      <c r="C37" s="179" t="s">
        <v>91</v>
      </c>
      <c r="D37" s="170"/>
      <c r="E37" s="154">
        <v>10300</v>
      </c>
      <c r="F37" s="147"/>
    </row>
    <row r="38" spans="1:6" s="26" customFormat="1" ht="12" customHeight="1">
      <c r="A38" s="209"/>
      <c r="B38" s="176">
        <v>313</v>
      </c>
      <c r="C38" s="180" t="s">
        <v>92</v>
      </c>
      <c r="D38" s="178">
        <v>44500</v>
      </c>
      <c r="E38" s="178">
        <f>SUM(E39:E40)</f>
        <v>44321.829999999994</v>
      </c>
      <c r="F38" s="147">
        <f>SUM(E38/D38)*100</f>
        <v>99.59961797752808</v>
      </c>
    </row>
    <row r="39" spans="1:6" ht="12" customHeight="1">
      <c r="A39" s="194"/>
      <c r="B39" s="168">
        <v>3132</v>
      </c>
      <c r="C39" s="179" t="s">
        <v>93</v>
      </c>
      <c r="D39" s="170" t="s">
        <v>56</v>
      </c>
      <c r="E39" s="154">
        <v>39941.2</v>
      </c>
      <c r="F39" s="147"/>
    </row>
    <row r="40" spans="1:6" ht="12" customHeight="1">
      <c r="A40" s="194"/>
      <c r="B40" s="168">
        <v>3133</v>
      </c>
      <c r="C40" s="179" t="s">
        <v>94</v>
      </c>
      <c r="D40" s="170" t="s">
        <v>56</v>
      </c>
      <c r="E40" s="154">
        <v>4380.63</v>
      </c>
      <c r="F40" s="147"/>
    </row>
    <row r="41" spans="1:6" ht="12.75" customHeight="1">
      <c r="A41" s="194"/>
      <c r="B41" s="161">
        <v>32</v>
      </c>
      <c r="C41" s="144" t="s">
        <v>95</v>
      </c>
      <c r="D41" s="174">
        <v>9000</v>
      </c>
      <c r="E41" s="174">
        <f>SUM(E42)</f>
        <v>3627.5099999999998</v>
      </c>
      <c r="F41" s="147">
        <f>SUM(E41/D41)*100</f>
        <v>40.30566666666666</v>
      </c>
    </row>
    <row r="42" spans="1:6" ht="12.75" customHeight="1">
      <c r="A42" s="194"/>
      <c r="B42" s="161">
        <v>321</v>
      </c>
      <c r="C42" s="144" t="s">
        <v>184</v>
      </c>
      <c r="D42" s="174">
        <v>9000</v>
      </c>
      <c r="E42" s="174">
        <f>SUM(E43:E45)</f>
        <v>3627.5099999999998</v>
      </c>
      <c r="F42" s="147">
        <f>SUM(E42/D42)*100</f>
        <v>40.30566666666666</v>
      </c>
    </row>
    <row r="43" spans="1:6" ht="12" customHeight="1">
      <c r="A43" s="194"/>
      <c r="B43" s="181">
        <v>3211</v>
      </c>
      <c r="C43" s="166" t="s">
        <v>97</v>
      </c>
      <c r="D43" s="170" t="s">
        <v>56</v>
      </c>
      <c r="E43" s="154">
        <v>2868.2</v>
      </c>
      <c r="F43" s="147"/>
    </row>
    <row r="44" spans="1:6" ht="12.75" customHeight="1">
      <c r="A44" s="194"/>
      <c r="B44" s="181">
        <v>3213</v>
      </c>
      <c r="C44" s="166" t="s">
        <v>98</v>
      </c>
      <c r="D44" s="170" t="s">
        <v>56</v>
      </c>
      <c r="E44" s="154">
        <v>259.2</v>
      </c>
      <c r="F44" s="147"/>
    </row>
    <row r="45" spans="1:6" ht="12.75" customHeight="1">
      <c r="A45" s="197"/>
      <c r="B45" s="181">
        <v>3214</v>
      </c>
      <c r="C45" s="166" t="s">
        <v>99</v>
      </c>
      <c r="D45" s="170" t="s">
        <v>56</v>
      </c>
      <c r="E45" s="154">
        <v>500.11</v>
      </c>
      <c r="F45" s="147"/>
    </row>
    <row r="46" spans="1:6" ht="12.75" customHeight="1">
      <c r="A46" s="197" t="s">
        <v>221</v>
      </c>
      <c r="B46" s="282" t="s">
        <v>222</v>
      </c>
      <c r="C46" s="282"/>
      <c r="D46" s="149">
        <f>SUM(D47+D53+D61+D66)</f>
        <v>348900</v>
      </c>
      <c r="E46" s="149">
        <f>SUM(E47+E53+E61+E66)</f>
        <v>273925.43000000005</v>
      </c>
      <c r="F46" s="147"/>
    </row>
    <row r="47" spans="1:6" s="26" customFormat="1" ht="12.75" customHeight="1">
      <c r="A47" s="197"/>
      <c r="B47" s="182">
        <v>322</v>
      </c>
      <c r="C47" s="183" t="s">
        <v>100</v>
      </c>
      <c r="D47" s="178">
        <v>79800</v>
      </c>
      <c r="E47" s="178">
        <f>SUM(E48:E52)</f>
        <v>56741.36</v>
      </c>
      <c r="F47" s="147">
        <f>SUM(E47/D47)*100</f>
        <v>71.10446115288221</v>
      </c>
    </row>
    <row r="48" spans="1:6" ht="12.75" customHeight="1">
      <c r="A48" s="194"/>
      <c r="B48" s="168">
        <v>3221</v>
      </c>
      <c r="C48" s="184" t="s">
        <v>101</v>
      </c>
      <c r="D48" s="170" t="s">
        <v>56</v>
      </c>
      <c r="E48" s="154">
        <v>13615.21</v>
      </c>
      <c r="F48" s="147"/>
    </row>
    <row r="49" spans="1:6" ht="12" customHeight="1">
      <c r="A49" s="194"/>
      <c r="B49" s="181">
        <v>3223</v>
      </c>
      <c r="C49" s="184" t="s">
        <v>102</v>
      </c>
      <c r="D49" s="170" t="s">
        <v>56</v>
      </c>
      <c r="E49" s="154">
        <v>32326.76</v>
      </c>
      <c r="F49" s="147"/>
    </row>
    <row r="50" spans="1:6" ht="12" customHeight="1">
      <c r="A50" s="194"/>
      <c r="B50" s="181">
        <v>3224</v>
      </c>
      <c r="C50" s="184" t="s">
        <v>223</v>
      </c>
      <c r="D50" s="170"/>
      <c r="E50" s="154">
        <v>3904.89</v>
      </c>
      <c r="F50" s="147"/>
    </row>
    <row r="51" spans="1:6" ht="12.75" customHeight="1">
      <c r="A51" s="194"/>
      <c r="B51" s="168">
        <v>3225</v>
      </c>
      <c r="C51" s="184" t="s">
        <v>104</v>
      </c>
      <c r="D51" s="170" t="s">
        <v>56</v>
      </c>
      <c r="E51" s="154">
        <v>6894.5</v>
      </c>
      <c r="F51" s="147"/>
    </row>
    <row r="52" spans="1:6" ht="12.75" customHeight="1">
      <c r="A52" s="194"/>
      <c r="B52" s="168">
        <v>3227</v>
      </c>
      <c r="C52" s="184" t="s">
        <v>105</v>
      </c>
      <c r="D52" s="170" t="s">
        <v>56</v>
      </c>
      <c r="E52" s="154">
        <v>0</v>
      </c>
      <c r="F52" s="147"/>
    </row>
    <row r="53" spans="1:6" s="26" customFormat="1" ht="12" customHeight="1">
      <c r="A53" s="209"/>
      <c r="B53" s="176">
        <v>323</v>
      </c>
      <c r="C53" s="185" t="s">
        <v>106</v>
      </c>
      <c r="D53" s="178">
        <v>172000</v>
      </c>
      <c r="E53" s="178">
        <f>SUM(E54:E60)</f>
        <v>132944.58</v>
      </c>
      <c r="F53" s="147">
        <f>SUM(E53/D53)*100</f>
        <v>77.29336046511627</v>
      </c>
    </row>
    <row r="54" spans="1:6" ht="12.75" customHeight="1">
      <c r="A54" s="194"/>
      <c r="B54" s="168">
        <v>3231</v>
      </c>
      <c r="C54" s="169" t="s">
        <v>107</v>
      </c>
      <c r="D54" s="170" t="s">
        <v>56</v>
      </c>
      <c r="E54" s="154">
        <v>23503.97</v>
      </c>
      <c r="F54" s="147"/>
    </row>
    <row r="55" spans="1:6" ht="12.75" customHeight="1">
      <c r="A55" s="194"/>
      <c r="B55" s="168">
        <v>3232</v>
      </c>
      <c r="C55" s="169" t="s">
        <v>108</v>
      </c>
      <c r="D55" s="170" t="s">
        <v>56</v>
      </c>
      <c r="E55" s="154">
        <v>5007</v>
      </c>
      <c r="F55" s="147"/>
    </row>
    <row r="56" spans="1:6" ht="13.5" customHeight="1">
      <c r="A56" s="194"/>
      <c r="B56" s="181">
        <v>3233</v>
      </c>
      <c r="C56" s="166" t="s">
        <v>109</v>
      </c>
      <c r="D56" s="170" t="s">
        <v>56</v>
      </c>
      <c r="E56" s="154">
        <v>19380</v>
      </c>
      <c r="F56" s="147"/>
    </row>
    <row r="57" spans="1:6" ht="12.75" customHeight="1">
      <c r="A57" s="194"/>
      <c r="B57" s="181">
        <v>3234</v>
      </c>
      <c r="C57" s="166" t="s">
        <v>110</v>
      </c>
      <c r="D57" s="170" t="s">
        <v>56</v>
      </c>
      <c r="E57" s="154">
        <v>1463.08</v>
      </c>
      <c r="F57" s="147"/>
    </row>
    <row r="58" spans="1:6" ht="12.75" customHeight="1">
      <c r="A58" s="194"/>
      <c r="B58" s="181">
        <v>3237</v>
      </c>
      <c r="C58" s="166" t="s">
        <v>113</v>
      </c>
      <c r="D58" s="170" t="s">
        <v>56</v>
      </c>
      <c r="E58" s="154">
        <v>44278.63</v>
      </c>
      <c r="F58" s="147"/>
    </row>
    <row r="59" spans="1:6" ht="12.75" customHeight="1">
      <c r="A59" s="194"/>
      <c r="B59" s="181">
        <v>3238</v>
      </c>
      <c r="C59" s="166" t="s">
        <v>114</v>
      </c>
      <c r="D59" s="170"/>
      <c r="E59" s="154">
        <v>27912.5</v>
      </c>
      <c r="F59" s="147"/>
    </row>
    <row r="60" spans="1:6" ht="12" customHeight="1">
      <c r="A60" s="194"/>
      <c r="B60" s="168">
        <v>3239</v>
      </c>
      <c r="C60" s="169" t="s">
        <v>115</v>
      </c>
      <c r="D60" s="170" t="s">
        <v>56</v>
      </c>
      <c r="E60" s="154">
        <v>11399.4</v>
      </c>
      <c r="F60" s="147"/>
    </row>
    <row r="61" spans="1:6" s="26" customFormat="1" ht="10.5" customHeight="1">
      <c r="A61" s="209"/>
      <c r="B61" s="176">
        <v>329</v>
      </c>
      <c r="C61" s="177" t="s">
        <v>117</v>
      </c>
      <c r="D61" s="178">
        <v>30500</v>
      </c>
      <c r="E61" s="178">
        <f>SUM(E62:E65)</f>
        <v>23161.83</v>
      </c>
      <c r="F61" s="147">
        <f>SUM(E61/D61)*100</f>
        <v>75.9404262295082</v>
      </c>
    </row>
    <row r="62" spans="1:6" ht="12" customHeight="1">
      <c r="A62" s="194"/>
      <c r="B62" s="168">
        <v>3292</v>
      </c>
      <c r="C62" s="169" t="s">
        <v>119</v>
      </c>
      <c r="D62" s="170" t="s">
        <v>56</v>
      </c>
      <c r="E62" s="154">
        <v>5593.06</v>
      </c>
      <c r="F62" s="147"/>
    </row>
    <row r="63" spans="1:6" ht="12.75" customHeight="1">
      <c r="A63" s="194"/>
      <c r="B63" s="168">
        <v>3293</v>
      </c>
      <c r="C63" s="166" t="s">
        <v>120</v>
      </c>
      <c r="D63" s="170" t="s">
        <v>56</v>
      </c>
      <c r="E63" s="154">
        <v>15099.27</v>
      </c>
      <c r="F63" s="147"/>
    </row>
    <row r="64" spans="1:6" ht="12.75" customHeight="1">
      <c r="A64" s="194"/>
      <c r="B64" s="168">
        <v>3294</v>
      </c>
      <c r="C64" s="166" t="s">
        <v>121</v>
      </c>
      <c r="D64" s="170"/>
      <c r="E64" s="154">
        <v>2000</v>
      </c>
      <c r="F64" s="147"/>
    </row>
    <row r="65" spans="1:6" ht="12.75" customHeight="1">
      <c r="A65" s="194"/>
      <c r="B65" s="168">
        <v>3295</v>
      </c>
      <c r="C65" s="166" t="s">
        <v>224</v>
      </c>
      <c r="D65" s="170"/>
      <c r="E65" s="154">
        <v>469.5</v>
      </c>
      <c r="F65" s="147"/>
    </row>
    <row r="66" spans="1:6" ht="12.75" customHeight="1">
      <c r="A66" s="194"/>
      <c r="B66" s="161">
        <v>34</v>
      </c>
      <c r="C66" s="144" t="s">
        <v>122</v>
      </c>
      <c r="D66" s="186">
        <v>66600</v>
      </c>
      <c r="E66" s="186">
        <f>SUM(E67)</f>
        <v>61077.66</v>
      </c>
      <c r="F66" s="147">
        <f>SUM(E66/D66)*100</f>
        <v>91.7081981981982</v>
      </c>
    </row>
    <row r="67" spans="1:6" ht="12.75" customHeight="1">
      <c r="A67" s="194"/>
      <c r="B67" s="161">
        <v>343</v>
      </c>
      <c r="C67" s="144" t="s">
        <v>125</v>
      </c>
      <c r="D67" s="186">
        <v>66600</v>
      </c>
      <c r="E67" s="186">
        <f>SUM(E68:E70)</f>
        <v>61077.66</v>
      </c>
      <c r="F67" s="147">
        <f>SUM(E67/D67)*100</f>
        <v>91.7081981981982</v>
      </c>
    </row>
    <row r="68" spans="1:6" ht="12" customHeight="1">
      <c r="A68" s="194"/>
      <c r="B68" s="168">
        <v>3431</v>
      </c>
      <c r="C68" s="169" t="s">
        <v>126</v>
      </c>
      <c r="D68" s="170"/>
      <c r="E68" s="154">
        <v>5830.19</v>
      </c>
      <c r="F68" s="147"/>
    </row>
    <row r="69" spans="1:6" ht="12" customHeight="1">
      <c r="A69" s="194"/>
      <c r="B69" s="168">
        <v>3433</v>
      </c>
      <c r="C69" s="169" t="s">
        <v>188</v>
      </c>
      <c r="D69" s="170" t="s">
        <v>56</v>
      </c>
      <c r="E69" s="154">
        <v>21.85</v>
      </c>
      <c r="F69" s="147"/>
    </row>
    <row r="70" spans="1:6" ht="12" customHeight="1">
      <c r="A70" s="194"/>
      <c r="B70" s="168">
        <v>3434</v>
      </c>
      <c r="C70" s="169" t="s">
        <v>225</v>
      </c>
      <c r="D70" s="170"/>
      <c r="E70" s="154">
        <v>55225.62</v>
      </c>
      <c r="F70" s="147"/>
    </row>
    <row r="71" spans="1:6" s="26" customFormat="1" ht="12.75" customHeight="1">
      <c r="A71" s="197" t="s">
        <v>226</v>
      </c>
      <c r="B71" s="200" t="s">
        <v>227</v>
      </c>
      <c r="C71" s="210"/>
      <c r="D71" s="178">
        <v>200</v>
      </c>
      <c r="E71" s="178">
        <f>SUM(E72+E75)</f>
        <v>4599.969999999999</v>
      </c>
      <c r="F71" s="147">
        <f>SUM(E71/D71)*100</f>
        <v>2299.9849999999997</v>
      </c>
    </row>
    <row r="72" spans="1:6" s="26" customFormat="1" ht="12.75" customHeight="1">
      <c r="A72" s="209"/>
      <c r="B72" s="159">
        <v>3</v>
      </c>
      <c r="C72" s="160" t="s">
        <v>180</v>
      </c>
      <c r="D72" s="178">
        <v>200</v>
      </c>
      <c r="E72" s="178">
        <f>SUM(E73)</f>
        <v>72.53</v>
      </c>
      <c r="F72" s="147">
        <f>SUM(E72/D72)*100</f>
        <v>36.265</v>
      </c>
    </row>
    <row r="73" spans="1:6" s="26" customFormat="1" ht="12" customHeight="1">
      <c r="A73" s="209"/>
      <c r="B73" s="161">
        <v>342</v>
      </c>
      <c r="C73" s="144" t="s">
        <v>135</v>
      </c>
      <c r="D73" s="153">
        <f>SUM(D74)</f>
        <v>0</v>
      </c>
      <c r="E73" s="153">
        <f>SUM(E74)</f>
        <v>72.53</v>
      </c>
      <c r="F73" s="147" t="e">
        <f>SUM(E73/D73)*100</f>
        <v>#DIV/0!</v>
      </c>
    </row>
    <row r="74" spans="1:6" s="26" customFormat="1" ht="11.25" customHeight="1">
      <c r="A74" s="209"/>
      <c r="B74" s="163">
        <v>3423</v>
      </c>
      <c r="C74" s="164" t="s">
        <v>123</v>
      </c>
      <c r="D74" s="189"/>
      <c r="E74" s="189">
        <v>72.53</v>
      </c>
      <c r="F74" s="147" t="e">
        <f>SUM(E74/D74)*100</f>
        <v>#DIV/0!</v>
      </c>
    </row>
    <row r="75" spans="1:6" ht="12" customHeight="1">
      <c r="A75" s="194"/>
      <c r="B75" s="182">
        <v>5</v>
      </c>
      <c r="C75" s="183" t="s">
        <v>228</v>
      </c>
      <c r="D75" s="149">
        <v>4530</v>
      </c>
      <c r="E75" s="178">
        <f>SUM(E76)</f>
        <v>4527.44</v>
      </c>
      <c r="F75" s="147"/>
    </row>
    <row r="76" spans="1:6" ht="12" customHeight="1">
      <c r="A76" s="194"/>
      <c r="B76" s="182">
        <v>544</v>
      </c>
      <c r="C76" s="183" t="s">
        <v>156</v>
      </c>
      <c r="D76" s="170"/>
      <c r="E76" s="178">
        <f>SUM(E77)</f>
        <v>4527.44</v>
      </c>
      <c r="F76" s="147"/>
    </row>
    <row r="77" spans="1:6" ht="12" customHeight="1">
      <c r="A77" s="194"/>
      <c r="B77" s="181">
        <v>5445</v>
      </c>
      <c r="C77" s="166" t="s">
        <v>156</v>
      </c>
      <c r="D77" s="170"/>
      <c r="E77" s="154">
        <v>4527.44</v>
      </c>
      <c r="F77" s="147"/>
    </row>
    <row r="78" spans="1:6" s="26" customFormat="1" ht="16.5" customHeight="1">
      <c r="A78" s="197" t="s">
        <v>229</v>
      </c>
      <c r="B78" s="278" t="s">
        <v>230</v>
      </c>
      <c r="C78" s="278"/>
      <c r="D78" s="153">
        <f>SUM(D79)</f>
        <v>50000</v>
      </c>
      <c r="E78" s="153">
        <f>SUM(E79)</f>
        <v>24749</v>
      </c>
      <c r="F78" s="147">
        <f>SUM(E78/D78)*100</f>
        <v>49.498</v>
      </c>
    </row>
    <row r="79" spans="1:6" s="26" customFormat="1" ht="12" customHeight="1">
      <c r="A79" s="209"/>
      <c r="B79" s="159">
        <v>4</v>
      </c>
      <c r="C79" s="160" t="s">
        <v>193</v>
      </c>
      <c r="D79" s="153">
        <f>SUM(D80)</f>
        <v>50000</v>
      </c>
      <c r="E79" s="153">
        <f>SUM(E80)</f>
        <v>24749</v>
      </c>
      <c r="F79" s="147">
        <f>SUM(E79/D79)*100</f>
        <v>49.498</v>
      </c>
    </row>
    <row r="80" spans="1:6" s="26" customFormat="1" ht="12.75" customHeight="1">
      <c r="A80" s="209"/>
      <c r="B80" s="161">
        <v>42</v>
      </c>
      <c r="C80" s="144" t="s">
        <v>194</v>
      </c>
      <c r="D80" s="153">
        <v>50000</v>
      </c>
      <c r="E80" s="153">
        <f>SUM(E81)</f>
        <v>24749</v>
      </c>
      <c r="F80" s="147">
        <f>SUM(E80/D80)*100</f>
        <v>49.498</v>
      </c>
    </row>
    <row r="81" spans="1:6" s="26" customFormat="1" ht="12.75" customHeight="1">
      <c r="A81" s="209"/>
      <c r="B81" s="161">
        <v>422</v>
      </c>
      <c r="C81" s="144" t="s">
        <v>146</v>
      </c>
      <c r="D81" s="190">
        <v>50000</v>
      </c>
      <c r="E81" s="190">
        <f>SUM(E82:E83)</f>
        <v>24749</v>
      </c>
      <c r="F81" s="147">
        <f>SUM(E81/D81)*100</f>
        <v>49.498</v>
      </c>
    </row>
    <row r="82" spans="1:6" ht="12.75">
      <c r="A82" s="194"/>
      <c r="B82" s="168">
        <v>4221</v>
      </c>
      <c r="C82" s="169" t="s">
        <v>147</v>
      </c>
      <c r="D82" s="170" t="s">
        <v>56</v>
      </c>
      <c r="E82" s="154">
        <v>23500</v>
      </c>
      <c r="F82" s="147"/>
    </row>
    <row r="83" spans="1:6" ht="12.75">
      <c r="A83" s="194"/>
      <c r="B83" s="168">
        <v>4223</v>
      </c>
      <c r="C83" s="169" t="s">
        <v>148</v>
      </c>
      <c r="D83" s="170"/>
      <c r="E83" s="154">
        <v>1249</v>
      </c>
      <c r="F83" s="147"/>
    </row>
    <row r="84" spans="1:6" ht="11.25" customHeight="1">
      <c r="A84" s="194"/>
      <c r="B84" s="164" t="s">
        <v>231</v>
      </c>
      <c r="C84" s="203"/>
      <c r="D84" s="211"/>
      <c r="E84" s="211"/>
      <c r="F84" s="147"/>
    </row>
    <row r="85" spans="1:6" s="26" customFormat="1" ht="15" customHeight="1">
      <c r="A85" s="197" t="s">
        <v>232</v>
      </c>
      <c r="B85" s="281" t="s">
        <v>233</v>
      </c>
      <c r="C85" s="281"/>
      <c r="D85" s="212">
        <f>SUM(D86,D94,D99,D106,D112,D117,D122,D127,D136,D141)</f>
        <v>827500</v>
      </c>
      <c r="E85" s="212">
        <f>SUM(E86,E94,E99,E106,E112,E117,E122,E127,E136,E141)</f>
        <v>732924.7399999999</v>
      </c>
      <c r="F85" s="207">
        <f>SUM(E85/D85)*100</f>
        <v>88.57096555891238</v>
      </c>
    </row>
    <row r="86" spans="1:6" s="26" customFormat="1" ht="15" customHeight="1">
      <c r="A86" s="197" t="s">
        <v>234</v>
      </c>
      <c r="B86" s="288" t="s">
        <v>235</v>
      </c>
      <c r="C86" s="288"/>
      <c r="D86" s="213">
        <f>SUM(D87)</f>
        <v>22500</v>
      </c>
      <c r="E86" s="213">
        <f>SUM(E87)</f>
        <v>18185.460000000003</v>
      </c>
      <c r="F86" s="147"/>
    </row>
    <row r="87" spans="1:6" ht="12.75">
      <c r="A87" s="194"/>
      <c r="B87" s="159">
        <v>3</v>
      </c>
      <c r="C87" s="160" t="s">
        <v>180</v>
      </c>
      <c r="D87" s="153">
        <f>SUM(D88)</f>
        <v>22500</v>
      </c>
      <c r="E87" s="153">
        <f>SUM(E88)</f>
        <v>18185.460000000003</v>
      </c>
      <c r="F87" s="147">
        <f>SUM(E87/D87)*100</f>
        <v>80.82426666666667</v>
      </c>
    </row>
    <row r="88" spans="1:6" ht="12.75" customHeight="1">
      <c r="A88" s="194"/>
      <c r="B88" s="161">
        <v>32</v>
      </c>
      <c r="C88" s="144" t="s">
        <v>95</v>
      </c>
      <c r="D88" s="174">
        <f>SUM(D89,D92)</f>
        <v>22500</v>
      </c>
      <c r="E88" s="174">
        <f>SUM(E89,E92)</f>
        <v>18185.460000000003</v>
      </c>
      <c r="F88" s="147">
        <f>SUM(E88/D88)*100</f>
        <v>80.82426666666667</v>
      </c>
    </row>
    <row r="89" spans="1:6" ht="12.75" customHeight="1">
      <c r="A89" s="194"/>
      <c r="B89" s="161">
        <v>322</v>
      </c>
      <c r="C89" s="144" t="s">
        <v>100</v>
      </c>
      <c r="D89" s="174">
        <v>21000</v>
      </c>
      <c r="E89" s="174">
        <f>SUM(E90+E91)</f>
        <v>17655.260000000002</v>
      </c>
      <c r="F89" s="147">
        <f>SUM(E89/D89)*100</f>
        <v>84.07266666666668</v>
      </c>
    </row>
    <row r="90" spans="1:6" ht="12.75" customHeight="1">
      <c r="A90" s="194"/>
      <c r="B90" s="181">
        <v>3223</v>
      </c>
      <c r="C90" s="184" t="s">
        <v>102</v>
      </c>
      <c r="D90" s="170" t="s">
        <v>56</v>
      </c>
      <c r="E90" s="154">
        <v>2949.47</v>
      </c>
      <c r="F90" s="147"/>
    </row>
    <row r="91" spans="1:6" ht="12.75" customHeight="1">
      <c r="A91" s="194"/>
      <c r="B91" s="181">
        <v>3224</v>
      </c>
      <c r="C91" s="184" t="s">
        <v>223</v>
      </c>
      <c r="D91" s="170"/>
      <c r="E91" s="154">
        <v>14705.79</v>
      </c>
      <c r="F91" s="147"/>
    </row>
    <row r="92" spans="1:6" s="26" customFormat="1" ht="12.75" customHeight="1">
      <c r="A92" s="209"/>
      <c r="B92" s="182">
        <v>323</v>
      </c>
      <c r="C92" s="185" t="s">
        <v>106</v>
      </c>
      <c r="D92" s="174">
        <v>1500</v>
      </c>
      <c r="E92" s="174">
        <f>SUM(E93)</f>
        <v>530.2</v>
      </c>
      <c r="F92" s="147">
        <f>SUM(E92/D92)*100</f>
        <v>35.34666666666667</v>
      </c>
    </row>
    <row r="93" spans="1:6" ht="12.75" customHeight="1">
      <c r="A93" s="194"/>
      <c r="B93" s="168">
        <v>3234</v>
      </c>
      <c r="C93" s="169" t="s">
        <v>110</v>
      </c>
      <c r="D93" s="170" t="s">
        <v>56</v>
      </c>
      <c r="E93" s="154">
        <v>530.2</v>
      </c>
      <c r="F93" s="147"/>
    </row>
    <row r="94" spans="1:6" ht="15" customHeight="1">
      <c r="A94" s="197" t="s">
        <v>236</v>
      </c>
      <c r="B94" s="214" t="s">
        <v>237</v>
      </c>
      <c r="C94" s="200"/>
      <c r="D94" s="215">
        <f aca="true" t="shared" si="3" ref="D94:E96">SUM(D95)</f>
        <v>7000</v>
      </c>
      <c r="E94" s="215">
        <f t="shared" si="3"/>
        <v>2771.44</v>
      </c>
      <c r="F94" s="147">
        <f>SUM(E94/D94)*100</f>
        <v>39.592</v>
      </c>
    </row>
    <row r="95" spans="1:6" ht="12.75" customHeight="1">
      <c r="A95" s="194"/>
      <c r="B95" s="159">
        <v>3</v>
      </c>
      <c r="C95" s="160" t="s">
        <v>180</v>
      </c>
      <c r="D95" s="215">
        <f t="shared" si="3"/>
        <v>7000</v>
      </c>
      <c r="E95" s="215">
        <f t="shared" si="3"/>
        <v>2771.44</v>
      </c>
      <c r="F95" s="147">
        <f>SUM(E95/D95)*100</f>
        <v>39.592</v>
      </c>
    </row>
    <row r="96" spans="1:6" ht="12.75" customHeight="1">
      <c r="A96" s="194"/>
      <c r="B96" s="161">
        <v>32</v>
      </c>
      <c r="C96" s="144" t="s">
        <v>95</v>
      </c>
      <c r="D96" s="178">
        <f t="shared" si="3"/>
        <v>7000</v>
      </c>
      <c r="E96" s="178">
        <f t="shared" si="3"/>
        <v>2771.44</v>
      </c>
      <c r="F96" s="147">
        <f>SUM(E96/D96)*100</f>
        <v>39.592</v>
      </c>
    </row>
    <row r="97" spans="1:6" ht="12.75" customHeight="1">
      <c r="A97" s="194"/>
      <c r="B97" s="161">
        <v>322</v>
      </c>
      <c r="C97" s="144" t="s">
        <v>100</v>
      </c>
      <c r="D97" s="178">
        <v>7000</v>
      </c>
      <c r="E97" s="178">
        <f>SUM(E98)</f>
        <v>2771.44</v>
      </c>
      <c r="F97" s="147">
        <f>SUM(E97/D97)*100</f>
        <v>39.592</v>
      </c>
    </row>
    <row r="98" spans="1:6" ht="12.75" customHeight="1">
      <c r="A98" s="194"/>
      <c r="B98" s="168">
        <v>3224</v>
      </c>
      <c r="C98" s="169" t="s">
        <v>223</v>
      </c>
      <c r="D98" s="170" t="s">
        <v>56</v>
      </c>
      <c r="E98" s="154">
        <v>2771.44</v>
      </c>
      <c r="F98" s="147"/>
    </row>
    <row r="99" spans="1:6" ht="14.25" customHeight="1">
      <c r="A99" s="197" t="s">
        <v>238</v>
      </c>
      <c r="B99" s="200" t="s">
        <v>239</v>
      </c>
      <c r="C99" s="216"/>
      <c r="D99" s="153">
        <f>SUM(D100)</f>
        <v>123000</v>
      </c>
      <c r="E99" s="153">
        <f>SUM(E100)</f>
        <v>118223.62</v>
      </c>
      <c r="F99" s="147">
        <f>SUM(E99/D99)*100</f>
        <v>96.11676422764226</v>
      </c>
    </row>
    <row r="100" spans="1:6" ht="12.75">
      <c r="A100" s="194"/>
      <c r="B100" s="159">
        <v>3</v>
      </c>
      <c r="C100" s="160" t="s">
        <v>180</v>
      </c>
      <c r="D100" s="153">
        <f>SUM(D101)</f>
        <v>123000</v>
      </c>
      <c r="E100" s="153">
        <f>SUM(E101)</f>
        <v>118223.62</v>
      </c>
      <c r="F100" s="147">
        <f>SUM(E100/D100)*100</f>
        <v>96.11676422764226</v>
      </c>
    </row>
    <row r="101" spans="1:6" ht="12.75" customHeight="1">
      <c r="A101" s="194"/>
      <c r="B101" s="161">
        <v>32</v>
      </c>
      <c r="C101" s="144" t="s">
        <v>95</v>
      </c>
      <c r="D101" s="174">
        <f>SUM(D102,D104)</f>
        <v>123000</v>
      </c>
      <c r="E101" s="174">
        <f>SUM(E102,E104)</f>
        <v>118223.62</v>
      </c>
      <c r="F101" s="147">
        <f>SUM(E101/D101)*100</f>
        <v>96.11676422764226</v>
      </c>
    </row>
    <row r="102" spans="1:6" ht="12.75" customHeight="1">
      <c r="A102" s="194"/>
      <c r="B102" s="161">
        <v>322</v>
      </c>
      <c r="C102" s="144" t="s">
        <v>100</v>
      </c>
      <c r="D102" s="174">
        <v>78000</v>
      </c>
      <c r="E102" s="174">
        <f>SUM(E103)</f>
        <v>75908.62</v>
      </c>
      <c r="F102" s="147">
        <f>SUM(E102/D102)*100</f>
        <v>97.31874358974359</v>
      </c>
    </row>
    <row r="103" spans="1:6" ht="12.75" customHeight="1">
      <c r="A103" s="194"/>
      <c r="B103" s="181">
        <v>3223</v>
      </c>
      <c r="C103" s="184" t="s">
        <v>102</v>
      </c>
      <c r="D103" s="170" t="s">
        <v>56</v>
      </c>
      <c r="E103" s="154">
        <v>75908.62</v>
      </c>
      <c r="F103" s="147"/>
    </row>
    <row r="104" spans="1:6" s="26" customFormat="1" ht="12.75" customHeight="1">
      <c r="A104" s="209"/>
      <c r="B104" s="182">
        <v>323</v>
      </c>
      <c r="C104" s="185" t="s">
        <v>106</v>
      </c>
      <c r="D104" s="174">
        <v>45000</v>
      </c>
      <c r="E104" s="174">
        <f>SUM(E105)</f>
        <v>42315</v>
      </c>
      <c r="F104" s="147">
        <f>SUM(E104/D104)*100</f>
        <v>94.03333333333333</v>
      </c>
    </row>
    <row r="105" spans="1:6" ht="12.75" customHeight="1">
      <c r="A105" s="194"/>
      <c r="B105" s="168">
        <v>3232</v>
      </c>
      <c r="C105" s="169" t="s">
        <v>108</v>
      </c>
      <c r="D105" s="170" t="s">
        <v>56</v>
      </c>
      <c r="E105" s="154">
        <v>42315</v>
      </c>
      <c r="F105" s="147"/>
    </row>
    <row r="106" spans="1:6" ht="12.75" customHeight="1">
      <c r="A106" s="197" t="s">
        <v>240</v>
      </c>
      <c r="B106" s="289" t="s">
        <v>241</v>
      </c>
      <c r="C106" s="289"/>
      <c r="D106" s="149">
        <f aca="true" t="shared" si="4" ref="D106:E108">SUM(D107)</f>
        <v>33000</v>
      </c>
      <c r="E106" s="149">
        <f t="shared" si="4"/>
        <v>29427.1</v>
      </c>
      <c r="F106" s="147"/>
    </row>
    <row r="107" spans="1:6" ht="12.75">
      <c r="A107" s="194"/>
      <c r="B107" s="159">
        <v>3</v>
      </c>
      <c r="C107" s="160" t="s">
        <v>180</v>
      </c>
      <c r="D107" s="153">
        <f t="shared" si="4"/>
        <v>33000</v>
      </c>
      <c r="E107" s="153">
        <f t="shared" si="4"/>
        <v>29427.1</v>
      </c>
      <c r="F107" s="147">
        <f>SUM(E107/D107)*100</f>
        <v>89.1730303030303</v>
      </c>
    </row>
    <row r="108" spans="1:6" ht="12.75" customHeight="1">
      <c r="A108" s="194"/>
      <c r="B108" s="161">
        <v>32</v>
      </c>
      <c r="C108" s="144" t="s">
        <v>95</v>
      </c>
      <c r="D108" s="174">
        <f t="shared" si="4"/>
        <v>33000</v>
      </c>
      <c r="E108" s="174">
        <f t="shared" si="4"/>
        <v>29427.1</v>
      </c>
      <c r="F108" s="147">
        <f>SUM(E108/D108)*100</f>
        <v>89.1730303030303</v>
      </c>
    </row>
    <row r="109" spans="1:6" ht="12.75" customHeight="1">
      <c r="A109" s="194"/>
      <c r="B109" s="161">
        <v>322</v>
      </c>
      <c r="C109" s="144" t="s">
        <v>100</v>
      </c>
      <c r="D109" s="174">
        <v>33000</v>
      </c>
      <c r="E109" s="174">
        <f>SUM(E110+E111)</f>
        <v>29427.1</v>
      </c>
      <c r="F109" s="147">
        <f>SUM(E109/D109)*100</f>
        <v>89.1730303030303</v>
      </c>
    </row>
    <row r="110" spans="1:6" ht="12.75" customHeight="1">
      <c r="A110" s="194"/>
      <c r="B110" s="181">
        <v>3223</v>
      </c>
      <c r="C110" s="184" t="s">
        <v>102</v>
      </c>
      <c r="D110" s="170" t="s">
        <v>56</v>
      </c>
      <c r="E110" s="154">
        <v>15796</v>
      </c>
      <c r="F110" s="147"/>
    </row>
    <row r="111" spans="1:6" ht="12.75" customHeight="1">
      <c r="A111" s="194"/>
      <c r="B111" s="181">
        <v>3224</v>
      </c>
      <c r="C111" s="184" t="s">
        <v>223</v>
      </c>
      <c r="D111" s="170"/>
      <c r="E111" s="154">
        <v>13631.1</v>
      </c>
      <c r="F111" s="147"/>
    </row>
    <row r="112" spans="1:6" s="26" customFormat="1" ht="14.25" customHeight="1">
      <c r="A112" s="197" t="s">
        <v>242</v>
      </c>
      <c r="B112" s="278" t="s">
        <v>243</v>
      </c>
      <c r="C112" s="278"/>
      <c r="D112" s="178">
        <f aca="true" t="shared" si="5" ref="D112:E114">SUM(D113)</f>
        <v>125000</v>
      </c>
      <c r="E112" s="178">
        <f t="shared" si="5"/>
        <v>106326.85</v>
      </c>
      <c r="F112" s="147">
        <f>SUM(E112/D112)*100</f>
        <v>85.06148</v>
      </c>
    </row>
    <row r="113" spans="1:6" s="26" customFormat="1" ht="11.25" customHeight="1">
      <c r="A113" s="194"/>
      <c r="B113" s="159">
        <v>4</v>
      </c>
      <c r="C113" s="160" t="s">
        <v>193</v>
      </c>
      <c r="D113" s="153">
        <f t="shared" si="5"/>
        <v>125000</v>
      </c>
      <c r="E113" s="153">
        <f t="shared" si="5"/>
        <v>106326.85</v>
      </c>
      <c r="F113" s="147">
        <f>SUM(E113/D113)*100</f>
        <v>85.06148</v>
      </c>
    </row>
    <row r="114" spans="1:6" ht="12.75" customHeight="1">
      <c r="A114" s="194"/>
      <c r="B114" s="191">
        <v>45</v>
      </c>
      <c r="C114" s="192" t="s">
        <v>197</v>
      </c>
      <c r="D114" s="174">
        <f t="shared" si="5"/>
        <v>125000</v>
      </c>
      <c r="E114" s="174">
        <f t="shared" si="5"/>
        <v>106326.85</v>
      </c>
      <c r="F114" s="147">
        <f>SUM(E114/D114)*100</f>
        <v>85.06148</v>
      </c>
    </row>
    <row r="115" spans="1:6" ht="12.75" customHeight="1">
      <c r="A115" s="194"/>
      <c r="B115" s="191">
        <v>451</v>
      </c>
      <c r="C115" s="192" t="s">
        <v>153</v>
      </c>
      <c r="D115" s="174">
        <v>125000</v>
      </c>
      <c r="E115" s="174">
        <f>SUM(E116)</f>
        <v>106326.85</v>
      </c>
      <c r="F115" s="147">
        <f>SUM(E115/D115)*100</f>
        <v>85.06148</v>
      </c>
    </row>
    <row r="116" spans="1:6" ht="12.75" customHeight="1">
      <c r="A116" s="194"/>
      <c r="B116" s="168">
        <v>4511</v>
      </c>
      <c r="C116" s="179" t="s">
        <v>153</v>
      </c>
      <c r="D116" s="170" t="s">
        <v>56</v>
      </c>
      <c r="E116" s="154">
        <v>106326.85</v>
      </c>
      <c r="F116" s="147"/>
    </row>
    <row r="117" spans="1:6" ht="12.75" customHeight="1">
      <c r="A117" s="197" t="s">
        <v>244</v>
      </c>
      <c r="B117" s="290" t="s">
        <v>245</v>
      </c>
      <c r="C117" s="290"/>
      <c r="D117" s="149">
        <f aca="true" t="shared" si="6" ref="D117:E119">D118</f>
        <v>67000</v>
      </c>
      <c r="E117" s="149">
        <f t="shared" si="6"/>
        <v>54352.97</v>
      </c>
      <c r="F117" s="147">
        <f aca="true" t="shared" si="7" ref="F117:F125">SUM(E117/D117)*100</f>
        <v>81.12383582089552</v>
      </c>
    </row>
    <row r="118" spans="1:6" ht="12.75">
      <c r="A118" s="194"/>
      <c r="B118" s="159">
        <v>4</v>
      </c>
      <c r="C118" s="160" t="s">
        <v>193</v>
      </c>
      <c r="D118" s="217">
        <f t="shared" si="6"/>
        <v>67000</v>
      </c>
      <c r="E118" s="217">
        <f t="shared" si="6"/>
        <v>54352.97</v>
      </c>
      <c r="F118" s="147">
        <f t="shared" si="7"/>
        <v>81.12383582089552</v>
      </c>
    </row>
    <row r="119" spans="1:6" ht="12.75">
      <c r="A119" s="194"/>
      <c r="B119" s="159">
        <v>42</v>
      </c>
      <c r="C119" s="160" t="s">
        <v>246</v>
      </c>
      <c r="D119" s="217">
        <f t="shared" si="6"/>
        <v>67000</v>
      </c>
      <c r="E119" s="217">
        <f t="shared" si="6"/>
        <v>54352.97</v>
      </c>
      <c r="F119" s="147">
        <f t="shared" si="7"/>
        <v>81.12383582089552</v>
      </c>
    </row>
    <row r="120" spans="1:6" ht="12.75">
      <c r="A120" s="194"/>
      <c r="B120" s="159">
        <v>426</v>
      </c>
      <c r="C120" s="160" t="s">
        <v>247</v>
      </c>
      <c r="D120" s="217">
        <f>SUM(D121)</f>
        <v>67000</v>
      </c>
      <c r="E120" s="217">
        <f>SUM(E121)</f>
        <v>54352.97</v>
      </c>
      <c r="F120" s="147">
        <f t="shared" si="7"/>
        <v>81.12383582089552</v>
      </c>
    </row>
    <row r="121" spans="1:6" ht="11.25" customHeight="1">
      <c r="A121" s="218"/>
      <c r="B121" s="168">
        <v>4262</v>
      </c>
      <c r="C121" s="169" t="s">
        <v>248</v>
      </c>
      <c r="D121" s="219">
        <v>67000</v>
      </c>
      <c r="E121" s="154">
        <v>54352.97</v>
      </c>
      <c r="F121" s="147">
        <f t="shared" si="7"/>
        <v>81.12383582089552</v>
      </c>
    </row>
    <row r="122" spans="1:6" ht="12.75" customHeight="1">
      <c r="A122" s="197" t="s">
        <v>249</v>
      </c>
      <c r="B122" s="278" t="s">
        <v>250</v>
      </c>
      <c r="C122" s="278"/>
      <c r="D122" s="178">
        <f aca="true" t="shared" si="8" ref="D122:E124">SUM(D123)</f>
        <v>45000</v>
      </c>
      <c r="E122" s="178">
        <f t="shared" si="8"/>
        <v>41217.6</v>
      </c>
      <c r="F122" s="147">
        <f t="shared" si="7"/>
        <v>91.59466666666667</v>
      </c>
    </row>
    <row r="123" spans="1:6" ht="12.75" customHeight="1">
      <c r="A123" s="209"/>
      <c r="B123" s="159">
        <v>4</v>
      </c>
      <c r="C123" s="160" t="s">
        <v>193</v>
      </c>
      <c r="D123" s="153">
        <f t="shared" si="8"/>
        <v>45000</v>
      </c>
      <c r="E123" s="153">
        <f t="shared" si="8"/>
        <v>41217.6</v>
      </c>
      <c r="F123" s="147">
        <f t="shared" si="7"/>
        <v>91.59466666666667</v>
      </c>
    </row>
    <row r="124" spans="1:6" ht="12.75" customHeight="1">
      <c r="A124" s="194"/>
      <c r="B124" s="220">
        <v>42</v>
      </c>
      <c r="C124" s="144" t="s">
        <v>251</v>
      </c>
      <c r="D124" s="178">
        <f t="shared" si="8"/>
        <v>45000</v>
      </c>
      <c r="E124" s="178">
        <f t="shared" si="8"/>
        <v>41217.6</v>
      </c>
      <c r="F124" s="147">
        <f t="shared" si="7"/>
        <v>91.59466666666667</v>
      </c>
    </row>
    <row r="125" spans="1:6" ht="12.75" customHeight="1">
      <c r="A125" s="194"/>
      <c r="B125" s="220">
        <v>421</v>
      </c>
      <c r="C125" s="144" t="s">
        <v>142</v>
      </c>
      <c r="D125" s="178">
        <v>45000</v>
      </c>
      <c r="E125" s="178">
        <f>SUM(E126)</f>
        <v>41217.6</v>
      </c>
      <c r="F125" s="147">
        <f t="shared" si="7"/>
        <v>91.59466666666667</v>
      </c>
    </row>
    <row r="126" spans="1:6" ht="12.75" customHeight="1">
      <c r="A126" s="194"/>
      <c r="B126" s="181">
        <v>4212</v>
      </c>
      <c r="C126" s="166" t="s">
        <v>143</v>
      </c>
      <c r="D126" s="170" t="s">
        <v>56</v>
      </c>
      <c r="E126" s="154">
        <v>41217.6</v>
      </c>
      <c r="F126" s="147"/>
    </row>
    <row r="127" spans="1:6" ht="14.25" customHeight="1">
      <c r="A127" s="197" t="s">
        <v>252</v>
      </c>
      <c r="B127" s="278" t="s">
        <v>253</v>
      </c>
      <c r="C127" s="278"/>
      <c r="D127" s="178">
        <f>SUM(D128)</f>
        <v>390000</v>
      </c>
      <c r="E127" s="178">
        <f>SUM(E128)</f>
        <v>356026.56</v>
      </c>
      <c r="F127" s="147">
        <f>SUM(E127/D127)*100</f>
        <v>91.28886153846155</v>
      </c>
    </row>
    <row r="128" spans="1:6" ht="12.75" customHeight="1">
      <c r="A128" s="209"/>
      <c r="B128" s="159">
        <v>4</v>
      </c>
      <c r="C128" s="160" t="s">
        <v>193</v>
      </c>
      <c r="D128" s="153">
        <f>SUM(D129)</f>
        <v>390000</v>
      </c>
      <c r="E128" s="153">
        <f>SUM(E129)</f>
        <v>356026.56</v>
      </c>
      <c r="F128" s="147">
        <f>SUM(E128/D128)*100</f>
        <v>91.28886153846155</v>
      </c>
    </row>
    <row r="129" spans="1:6" ht="12.75" customHeight="1">
      <c r="A129" s="194"/>
      <c r="B129" s="220">
        <v>42</v>
      </c>
      <c r="C129" s="144" t="s">
        <v>251</v>
      </c>
      <c r="D129" s="178">
        <f>SUM(D130+D133)</f>
        <v>390000</v>
      </c>
      <c r="E129" s="178">
        <f>SUM(E130+E133)</f>
        <v>356026.56</v>
      </c>
      <c r="F129" s="147">
        <f>SUM(E129/D129)*100</f>
        <v>91.28886153846155</v>
      </c>
    </row>
    <row r="130" spans="1:6" ht="12.75" customHeight="1">
      <c r="A130" s="194"/>
      <c r="B130" s="220">
        <v>421</v>
      </c>
      <c r="C130" s="144" t="s">
        <v>142</v>
      </c>
      <c r="D130" s="178">
        <v>375000</v>
      </c>
      <c r="E130" s="178">
        <f>SUM(E131+E132)</f>
        <v>343526.56</v>
      </c>
      <c r="F130" s="147">
        <f>SUM(E130/D130)*100</f>
        <v>91.60708266666666</v>
      </c>
    </row>
    <row r="131" spans="1:6" ht="12.75" customHeight="1">
      <c r="A131" s="194"/>
      <c r="B131" s="181">
        <v>4213</v>
      </c>
      <c r="C131" s="166" t="s">
        <v>254</v>
      </c>
      <c r="D131" s="219"/>
      <c r="E131" s="154">
        <v>90019.75</v>
      </c>
      <c r="F131" s="221"/>
    </row>
    <row r="132" spans="1:6" ht="12.75" customHeight="1">
      <c r="A132" s="194"/>
      <c r="B132" s="181">
        <v>4214</v>
      </c>
      <c r="C132" s="166" t="s">
        <v>145</v>
      </c>
      <c r="D132" s="219"/>
      <c r="E132" s="154">
        <v>253506.81</v>
      </c>
      <c r="F132" s="221"/>
    </row>
    <row r="133" spans="1:6" ht="12.75" customHeight="1">
      <c r="A133" s="194"/>
      <c r="B133" s="182">
        <v>426</v>
      </c>
      <c r="C133" s="183" t="s">
        <v>150</v>
      </c>
      <c r="D133" s="217">
        <v>15000</v>
      </c>
      <c r="E133" s="178">
        <f>SUM(E134)</f>
        <v>12500</v>
      </c>
      <c r="F133" s="221"/>
    </row>
    <row r="134" spans="1:6" ht="12.75" customHeight="1">
      <c r="A134" s="194"/>
      <c r="B134" s="181">
        <v>4264</v>
      </c>
      <c r="C134" s="166" t="s">
        <v>248</v>
      </c>
      <c r="D134" s="219"/>
      <c r="E134" s="154">
        <v>12500</v>
      </c>
      <c r="F134" s="222"/>
    </row>
    <row r="135" spans="1:6" ht="12.75" customHeight="1">
      <c r="A135" s="194"/>
      <c r="B135" s="285" t="s">
        <v>321</v>
      </c>
      <c r="C135" s="286"/>
      <c r="D135" s="219"/>
      <c r="E135" s="154"/>
      <c r="F135" s="222"/>
    </row>
    <row r="136" spans="1:6" ht="12.75" customHeight="1">
      <c r="A136" s="197" t="s">
        <v>255</v>
      </c>
      <c r="B136" s="278" t="s">
        <v>256</v>
      </c>
      <c r="C136" s="278"/>
      <c r="D136" s="178">
        <f aca="true" t="shared" si="9" ref="D136:E138">SUM(D137)</f>
        <v>10000</v>
      </c>
      <c r="E136" s="178">
        <f t="shared" si="9"/>
        <v>3750</v>
      </c>
      <c r="F136" s="147">
        <f>SUM(E136/D136)*100</f>
        <v>37.5</v>
      </c>
    </row>
    <row r="137" spans="1:6" ht="12.75" customHeight="1">
      <c r="A137" s="209"/>
      <c r="B137" s="159">
        <v>4</v>
      </c>
      <c r="C137" s="160" t="s">
        <v>193</v>
      </c>
      <c r="D137" s="153">
        <f t="shared" si="9"/>
        <v>10000</v>
      </c>
      <c r="E137" s="153">
        <f t="shared" si="9"/>
        <v>3750</v>
      </c>
      <c r="F137" s="147">
        <f>SUM(E137/D137)*100</f>
        <v>37.5</v>
      </c>
    </row>
    <row r="138" spans="1:6" ht="12.75" customHeight="1">
      <c r="A138" s="194"/>
      <c r="B138" s="220">
        <v>42</v>
      </c>
      <c r="C138" s="144" t="s">
        <v>251</v>
      </c>
      <c r="D138" s="178">
        <f t="shared" si="9"/>
        <v>10000</v>
      </c>
      <c r="E138" s="178">
        <f t="shared" si="9"/>
        <v>3750</v>
      </c>
      <c r="F138" s="147">
        <f>SUM(E138/D138)*100</f>
        <v>37.5</v>
      </c>
    </row>
    <row r="139" spans="1:6" ht="12.75" customHeight="1">
      <c r="A139" s="194"/>
      <c r="B139" s="220">
        <v>421</v>
      </c>
      <c r="C139" s="144" t="s">
        <v>142</v>
      </c>
      <c r="D139" s="178">
        <v>10000</v>
      </c>
      <c r="E139" s="178">
        <f>SUM(E140)</f>
        <v>3750</v>
      </c>
      <c r="F139" s="147">
        <f>SUM(E139/D139)*100</f>
        <v>37.5</v>
      </c>
    </row>
    <row r="140" spans="1:6" ht="12.75" customHeight="1">
      <c r="A140" s="194"/>
      <c r="B140" s="181">
        <v>4214</v>
      </c>
      <c r="C140" s="166" t="s">
        <v>145</v>
      </c>
      <c r="D140" s="170" t="s">
        <v>56</v>
      </c>
      <c r="E140" s="154">
        <v>3750</v>
      </c>
      <c r="F140" s="147"/>
    </row>
    <row r="141" spans="1:6" ht="15.75" customHeight="1">
      <c r="A141" s="197" t="s">
        <v>257</v>
      </c>
      <c r="B141" s="278" t="s">
        <v>258</v>
      </c>
      <c r="C141" s="278"/>
      <c r="D141" s="178">
        <f aca="true" t="shared" si="10" ref="D141:E143">SUM(D142)</f>
        <v>5000</v>
      </c>
      <c r="E141" s="178">
        <f t="shared" si="10"/>
        <v>2643.14</v>
      </c>
      <c r="F141" s="147">
        <f>SUM(E141/D141)*100</f>
        <v>52.8628</v>
      </c>
    </row>
    <row r="142" spans="1:6" ht="12.75" customHeight="1">
      <c r="A142" s="209"/>
      <c r="B142" s="159">
        <v>3</v>
      </c>
      <c r="C142" s="160" t="s">
        <v>193</v>
      </c>
      <c r="D142" s="153">
        <f t="shared" si="10"/>
        <v>5000</v>
      </c>
      <c r="E142" s="153">
        <f t="shared" si="10"/>
        <v>2643.14</v>
      </c>
      <c r="F142" s="147">
        <f>SUM(E142/D142)*100</f>
        <v>52.8628</v>
      </c>
    </row>
    <row r="143" spans="1:6" ht="12.75" customHeight="1">
      <c r="A143" s="194"/>
      <c r="B143" s="220">
        <v>32</v>
      </c>
      <c r="C143" s="144" t="s">
        <v>251</v>
      </c>
      <c r="D143" s="178">
        <f t="shared" si="10"/>
        <v>5000</v>
      </c>
      <c r="E143" s="178">
        <f t="shared" si="10"/>
        <v>2643.14</v>
      </c>
      <c r="F143" s="147">
        <f>SUM(E143/D143)*100</f>
        <v>52.8628</v>
      </c>
    </row>
    <row r="144" spans="1:6" ht="12.75" customHeight="1">
      <c r="A144" s="194"/>
      <c r="B144" s="220">
        <v>329</v>
      </c>
      <c r="C144" s="144" t="s">
        <v>117</v>
      </c>
      <c r="D144" s="178">
        <v>5000</v>
      </c>
      <c r="E144" s="178">
        <v>2643.14</v>
      </c>
      <c r="F144" s="147">
        <f>SUM(E144/D144)*100</f>
        <v>52.8628</v>
      </c>
    </row>
    <row r="145" spans="1:6" ht="12.75" customHeight="1">
      <c r="A145" s="194"/>
      <c r="B145" s="181">
        <v>3293</v>
      </c>
      <c r="C145" s="166" t="s">
        <v>120</v>
      </c>
      <c r="D145" s="219" t="s">
        <v>56</v>
      </c>
      <c r="E145" s="154"/>
      <c r="F145" s="147"/>
    </row>
    <row r="146" spans="1:6" ht="12.75" customHeight="1">
      <c r="A146" s="197" t="s">
        <v>259</v>
      </c>
      <c r="B146" s="287" t="s">
        <v>260</v>
      </c>
      <c r="C146" s="287"/>
      <c r="D146" s="223">
        <f>SUM(D147+D160)</f>
        <v>371260</v>
      </c>
      <c r="E146" s="223">
        <f>SUM(E147+E160)</f>
        <v>292754.45</v>
      </c>
      <c r="F146" s="224"/>
    </row>
    <row r="147" spans="1:6" ht="12.75" customHeight="1">
      <c r="A147" s="197" t="s">
        <v>261</v>
      </c>
      <c r="B147" s="282" t="s">
        <v>262</v>
      </c>
      <c r="C147" s="282"/>
      <c r="D147" s="217">
        <f>SUM(D148+D151+D156)</f>
        <v>186260</v>
      </c>
      <c r="E147" s="217">
        <f>SUM(E148+E151+E156)</f>
        <v>163854.45</v>
      </c>
      <c r="F147" s="147"/>
    </row>
    <row r="148" spans="1:6" ht="12.75" customHeight="1">
      <c r="A148" s="194"/>
      <c r="B148" s="225">
        <v>313</v>
      </c>
      <c r="C148" s="166" t="s">
        <v>92</v>
      </c>
      <c r="D148" s="219">
        <v>0</v>
      </c>
      <c r="E148" s="219">
        <f>SUM(E149:E150)</f>
        <v>4.12</v>
      </c>
      <c r="F148" s="147"/>
    </row>
    <row r="149" spans="1:6" ht="12.75" customHeight="1">
      <c r="A149" s="194"/>
      <c r="B149" s="226">
        <v>3132</v>
      </c>
      <c r="C149" s="166" t="s">
        <v>263</v>
      </c>
      <c r="D149" s="219"/>
      <c r="E149" s="154">
        <v>4.09</v>
      </c>
      <c r="F149" s="147"/>
    </row>
    <row r="150" spans="1:6" ht="12.75" customHeight="1">
      <c r="A150" s="194"/>
      <c r="B150" s="226">
        <v>3133</v>
      </c>
      <c r="C150" s="166" t="s">
        <v>264</v>
      </c>
      <c r="D150" s="219"/>
      <c r="E150" s="154">
        <v>0.03</v>
      </c>
      <c r="F150" s="147"/>
    </row>
    <row r="151" spans="1:6" ht="12.75" customHeight="1">
      <c r="A151" s="194"/>
      <c r="B151" s="225">
        <v>322</v>
      </c>
      <c r="C151" s="166" t="s">
        <v>100</v>
      </c>
      <c r="D151" s="219">
        <v>42760</v>
      </c>
      <c r="E151" s="219">
        <f>SUM(E152:E155)</f>
        <v>29066.94</v>
      </c>
      <c r="F151" s="147"/>
    </row>
    <row r="152" spans="1:6" ht="12.75" customHeight="1">
      <c r="A152" s="194"/>
      <c r="B152" s="226">
        <v>3223</v>
      </c>
      <c r="C152" s="166" t="s">
        <v>102</v>
      </c>
      <c r="D152" s="219"/>
      <c r="E152" s="154">
        <v>9886.89</v>
      </c>
      <c r="F152" s="147"/>
    </row>
    <row r="153" spans="1:6" ht="12.75" customHeight="1">
      <c r="A153" s="194"/>
      <c r="B153" s="226">
        <v>3224</v>
      </c>
      <c r="C153" s="166" t="s">
        <v>223</v>
      </c>
      <c r="D153" s="219"/>
      <c r="E153" s="154">
        <v>16358.05</v>
      </c>
      <c r="F153" s="147"/>
    </row>
    <row r="154" spans="1:6" ht="12.75" customHeight="1">
      <c r="A154" s="194"/>
      <c r="B154" s="226">
        <v>3227</v>
      </c>
      <c r="C154" s="166" t="s">
        <v>105</v>
      </c>
      <c r="D154" s="219"/>
      <c r="E154" s="154">
        <v>1832</v>
      </c>
      <c r="F154" s="147"/>
    </row>
    <row r="155" spans="1:6" ht="12.75" customHeight="1">
      <c r="A155" s="194"/>
      <c r="B155" s="226">
        <v>3225</v>
      </c>
      <c r="C155" s="166" t="s">
        <v>265</v>
      </c>
      <c r="D155" s="219"/>
      <c r="E155" s="154">
        <v>990</v>
      </c>
      <c r="F155" s="147"/>
    </row>
    <row r="156" spans="1:6" ht="12.75" customHeight="1">
      <c r="A156" s="194"/>
      <c r="B156" s="225">
        <v>323</v>
      </c>
      <c r="C156" s="166" t="s">
        <v>266</v>
      </c>
      <c r="D156" s="219">
        <v>143500</v>
      </c>
      <c r="E156" s="219">
        <f>SUM(E157:E159)</f>
        <v>134783.39</v>
      </c>
      <c r="F156" s="147"/>
    </row>
    <row r="157" spans="1:6" ht="12.75" customHeight="1">
      <c r="A157" s="194"/>
      <c r="B157" s="226">
        <v>3232</v>
      </c>
      <c r="C157" s="166" t="s">
        <v>108</v>
      </c>
      <c r="D157" s="219"/>
      <c r="E157" s="154">
        <v>1331.2</v>
      </c>
      <c r="F157" s="147"/>
    </row>
    <row r="158" spans="1:6" ht="12.75" customHeight="1">
      <c r="A158" s="194"/>
      <c r="B158" s="226">
        <v>3237</v>
      </c>
      <c r="C158" s="166" t="s">
        <v>113</v>
      </c>
      <c r="D158" s="219"/>
      <c r="E158" s="154">
        <v>130858.9</v>
      </c>
      <c r="F158" s="147"/>
    </row>
    <row r="159" spans="1:6" ht="12.75" customHeight="1">
      <c r="A159" s="194"/>
      <c r="B159" s="226">
        <v>3239</v>
      </c>
      <c r="C159" s="166" t="s">
        <v>115</v>
      </c>
      <c r="D159" s="219"/>
      <c r="E159" s="154">
        <v>2593.29</v>
      </c>
      <c r="F159" s="147"/>
    </row>
    <row r="160" spans="1:6" ht="12.75" customHeight="1">
      <c r="A160" s="197" t="s">
        <v>267</v>
      </c>
      <c r="B160" s="282" t="s">
        <v>268</v>
      </c>
      <c r="C160" s="282"/>
      <c r="D160" s="217">
        <v>185000</v>
      </c>
      <c r="E160" s="178">
        <v>128900</v>
      </c>
      <c r="F160" s="147"/>
    </row>
    <row r="161" spans="1:6" ht="12.75" customHeight="1">
      <c r="A161" s="194"/>
      <c r="B161" s="226">
        <v>4227</v>
      </c>
      <c r="C161" s="166" t="s">
        <v>149</v>
      </c>
      <c r="D161" s="219">
        <v>185000</v>
      </c>
      <c r="E161" s="154">
        <v>128900</v>
      </c>
      <c r="F161" s="147"/>
    </row>
    <row r="162" spans="1:6" ht="12.75" customHeight="1">
      <c r="A162" s="197" t="s">
        <v>269</v>
      </c>
      <c r="B162" s="281" t="s">
        <v>270</v>
      </c>
      <c r="C162" s="281"/>
      <c r="D162" s="223">
        <f>SUM(D163+D167)</f>
        <v>123000</v>
      </c>
      <c r="E162" s="227">
        <f>SUM(E163,E167)</f>
        <v>103318.8</v>
      </c>
      <c r="F162" s="228"/>
    </row>
    <row r="163" spans="1:6" ht="12.75" customHeight="1">
      <c r="A163" s="197" t="s">
        <v>271</v>
      </c>
      <c r="B163" s="283" t="s">
        <v>272</v>
      </c>
      <c r="C163" s="283"/>
      <c r="D163" s="217">
        <f>SUM(D164)</f>
        <v>98000</v>
      </c>
      <c r="E163" s="178">
        <f>SUM(E164)</f>
        <v>87118.8</v>
      </c>
      <c r="F163" s="221"/>
    </row>
    <row r="164" spans="1:6" ht="12.75" customHeight="1">
      <c r="A164" s="218"/>
      <c r="B164" s="182">
        <v>3</v>
      </c>
      <c r="C164" s="183" t="s">
        <v>273</v>
      </c>
      <c r="D164" s="217">
        <f>SUM(D165)</f>
        <v>98000</v>
      </c>
      <c r="E164" s="178">
        <f>SUM(E165)</f>
        <v>87118.8</v>
      </c>
      <c r="F164" s="221"/>
    </row>
    <row r="165" spans="1:6" ht="12.75" customHeight="1">
      <c r="A165" s="218"/>
      <c r="B165" s="182">
        <v>323</v>
      </c>
      <c r="C165" s="183" t="s">
        <v>106</v>
      </c>
      <c r="D165" s="217">
        <v>98000</v>
      </c>
      <c r="E165" s="178">
        <f>SUM(E166)</f>
        <v>87118.8</v>
      </c>
      <c r="F165" s="221"/>
    </row>
    <row r="166" spans="1:6" ht="12.75" customHeight="1">
      <c r="A166" s="218"/>
      <c r="B166" s="181">
        <v>3234</v>
      </c>
      <c r="C166" s="166" t="s">
        <v>110</v>
      </c>
      <c r="D166" s="219"/>
      <c r="E166" s="154">
        <v>87118.8</v>
      </c>
      <c r="F166" s="221"/>
    </row>
    <row r="167" spans="1:6" ht="12.75" customHeight="1">
      <c r="A167" s="197" t="s">
        <v>274</v>
      </c>
      <c r="B167" s="283" t="s">
        <v>275</v>
      </c>
      <c r="C167" s="283"/>
      <c r="D167" s="217">
        <f>SUM(D168)</f>
        <v>25000</v>
      </c>
      <c r="E167" s="178">
        <f>SUM(E168)</f>
        <v>16200</v>
      </c>
      <c r="F167" s="221"/>
    </row>
    <row r="168" spans="1:6" ht="12.75" customHeight="1">
      <c r="A168" s="218"/>
      <c r="B168" s="182">
        <v>32</v>
      </c>
      <c r="C168" s="183" t="s">
        <v>180</v>
      </c>
      <c r="D168" s="217">
        <f>SUM(D169)</f>
        <v>25000</v>
      </c>
      <c r="E168" s="178">
        <f>SUM(E169)</f>
        <v>16200</v>
      </c>
      <c r="F168" s="221"/>
    </row>
    <row r="169" spans="1:6" ht="12.75" customHeight="1">
      <c r="A169" s="218"/>
      <c r="B169" s="181">
        <v>323</v>
      </c>
      <c r="C169" s="183" t="s">
        <v>95</v>
      </c>
      <c r="D169" s="219">
        <v>25000</v>
      </c>
      <c r="E169" s="178">
        <f>SUM(E170)</f>
        <v>16200</v>
      </c>
      <c r="F169" s="221"/>
    </row>
    <row r="170" spans="1:6" ht="12.75" customHeight="1">
      <c r="A170" s="218"/>
      <c r="B170" s="181">
        <v>3237</v>
      </c>
      <c r="C170" s="166" t="s">
        <v>113</v>
      </c>
      <c r="D170" s="219"/>
      <c r="E170" s="154">
        <v>16200</v>
      </c>
      <c r="F170" s="221"/>
    </row>
    <row r="171" spans="1:6" ht="15.75" customHeight="1">
      <c r="A171" s="194"/>
      <c r="B171" s="164" t="s">
        <v>276</v>
      </c>
      <c r="C171" s="152"/>
      <c r="D171" s="229"/>
      <c r="E171" s="229"/>
      <c r="F171" s="147"/>
    </row>
    <row r="172" spans="1:6" ht="16.5" customHeight="1">
      <c r="A172" s="197" t="s">
        <v>318</v>
      </c>
      <c r="B172" s="284" t="s">
        <v>319</v>
      </c>
      <c r="C172" s="284"/>
      <c r="D172" s="212">
        <f>SUM(D173)</f>
        <v>55500</v>
      </c>
      <c r="E172" s="212">
        <f>SUM(E173)</f>
        <v>52203.71</v>
      </c>
      <c r="F172" s="207">
        <f>SUM(E172/D172)*100</f>
        <v>94.06073873873873</v>
      </c>
    </row>
    <row r="173" spans="1:6" ht="27" customHeight="1">
      <c r="A173" s="197" t="s">
        <v>317</v>
      </c>
      <c r="B173" s="278" t="s">
        <v>277</v>
      </c>
      <c r="C173" s="278"/>
      <c r="D173" s="190">
        <f>SUM(D174)</f>
        <v>55500</v>
      </c>
      <c r="E173" s="190">
        <f>SUM(E174)</f>
        <v>52203.71</v>
      </c>
      <c r="F173" s="147">
        <f>SUM(E173/D173)*100</f>
        <v>94.06073873873873</v>
      </c>
    </row>
    <row r="174" spans="1:6" ht="12.75">
      <c r="A174" s="194"/>
      <c r="B174" s="159">
        <v>3</v>
      </c>
      <c r="C174" s="160" t="s">
        <v>180</v>
      </c>
      <c r="D174" s="190">
        <f>SUM(D175+D177+D179)</f>
        <v>55500</v>
      </c>
      <c r="E174" s="190">
        <f>SUM(E175+E177+E179)</f>
        <v>52203.71</v>
      </c>
      <c r="F174" s="147">
        <f>SUM(E174/D174)*100</f>
        <v>94.06073873873873</v>
      </c>
    </row>
    <row r="175" spans="1:6" ht="12.75">
      <c r="A175" s="194"/>
      <c r="B175" s="159">
        <v>322</v>
      </c>
      <c r="C175" s="160" t="s">
        <v>128</v>
      </c>
      <c r="D175" s="190">
        <v>3000</v>
      </c>
      <c r="E175" s="190">
        <f>SUM(E176)</f>
        <v>829.58</v>
      </c>
      <c r="F175" s="147">
        <f>SUM(E175/D175)*100</f>
        <v>27.65266666666667</v>
      </c>
    </row>
    <row r="176" spans="1:6" ht="12.75">
      <c r="A176" s="194"/>
      <c r="B176" s="231">
        <v>3224</v>
      </c>
      <c r="C176" s="232" t="s">
        <v>223</v>
      </c>
      <c r="D176" s="233"/>
      <c r="E176" s="233">
        <v>829.58</v>
      </c>
      <c r="F176" s="147"/>
    </row>
    <row r="177" spans="1:6" ht="12.75">
      <c r="A177" s="194"/>
      <c r="B177" s="159">
        <v>323</v>
      </c>
      <c r="C177" s="160" t="s">
        <v>106</v>
      </c>
      <c r="D177" s="149">
        <v>11500</v>
      </c>
      <c r="E177" s="190">
        <f>SUM(E178)</f>
        <v>11035.34</v>
      </c>
      <c r="F177" s="147">
        <f>SUM(E177/D177)*100</f>
        <v>95.95947826086957</v>
      </c>
    </row>
    <row r="178" spans="1:6" ht="12.75">
      <c r="A178" s="194"/>
      <c r="B178" s="231">
        <v>3237</v>
      </c>
      <c r="C178" s="232" t="s">
        <v>113</v>
      </c>
      <c r="D178" s="170"/>
      <c r="E178" s="233">
        <v>11035.34</v>
      </c>
      <c r="F178" s="147"/>
    </row>
    <row r="179" spans="1:6" ht="12.75">
      <c r="A179" s="194"/>
      <c r="B179" s="159">
        <v>366</v>
      </c>
      <c r="C179" s="160" t="s">
        <v>278</v>
      </c>
      <c r="D179" s="149">
        <v>41000</v>
      </c>
      <c r="E179" s="190">
        <f>SUM(E180)</f>
        <v>40338.79</v>
      </c>
      <c r="F179" s="147">
        <f>SUM(E179/D179)*100</f>
        <v>98.38729268292683</v>
      </c>
    </row>
    <row r="180" spans="1:6" ht="12.75">
      <c r="A180" s="194"/>
      <c r="B180" s="231">
        <v>3661</v>
      </c>
      <c r="C180" s="232" t="s">
        <v>279</v>
      </c>
      <c r="D180" s="170"/>
      <c r="E180" s="233">
        <v>40338.79</v>
      </c>
      <c r="F180" s="147"/>
    </row>
    <row r="181" spans="1:6" ht="12.75" customHeight="1">
      <c r="A181" s="197" t="s">
        <v>320</v>
      </c>
      <c r="B181" s="279" t="s">
        <v>325</v>
      </c>
      <c r="C181" s="279"/>
      <c r="D181" s="251">
        <v>87000</v>
      </c>
      <c r="E181" s="252">
        <f>SUM(E182)</f>
        <v>16500</v>
      </c>
      <c r="F181" s="253"/>
    </row>
    <row r="182" spans="1:6" s="13" customFormat="1" ht="12.75" customHeight="1">
      <c r="A182" s="234" t="s">
        <v>280</v>
      </c>
      <c r="B182" s="280" t="s">
        <v>281</v>
      </c>
      <c r="C182" s="280"/>
      <c r="D182" s="213">
        <v>87000</v>
      </c>
      <c r="E182" s="213">
        <f>SUM(E183+E185)</f>
        <v>16500</v>
      </c>
      <c r="F182" s="147">
        <f>SUM(E182/D182)*100</f>
        <v>18.96551724137931</v>
      </c>
    </row>
    <row r="183" spans="1:6" ht="12.75">
      <c r="A183" s="194"/>
      <c r="B183" s="159">
        <v>381</v>
      </c>
      <c r="C183" s="160" t="s">
        <v>136</v>
      </c>
      <c r="D183" s="217">
        <v>70000</v>
      </c>
      <c r="E183" s="190">
        <f>SUM(E184)</f>
        <v>0</v>
      </c>
      <c r="F183" s="147">
        <f>SUM(E183/D183)*100</f>
        <v>0</v>
      </c>
    </row>
    <row r="184" spans="1:6" ht="12.75">
      <c r="A184" s="194"/>
      <c r="B184" s="231">
        <v>3811</v>
      </c>
      <c r="C184" s="232" t="s">
        <v>282</v>
      </c>
      <c r="D184" s="219"/>
      <c r="E184" s="233">
        <v>0</v>
      </c>
      <c r="F184" s="147"/>
    </row>
    <row r="185" spans="1:6" ht="12.75">
      <c r="A185" s="194"/>
      <c r="B185" s="159">
        <v>329</v>
      </c>
      <c r="C185" s="160" t="s">
        <v>215</v>
      </c>
      <c r="D185" s="217">
        <v>17000</v>
      </c>
      <c r="E185" s="190">
        <f>SUM(E186)</f>
        <v>16500</v>
      </c>
      <c r="F185" s="147">
        <f>SUM(E185/D185)*100</f>
        <v>97.05882352941177</v>
      </c>
    </row>
    <row r="186" spans="1:6" ht="12.75">
      <c r="A186" s="194"/>
      <c r="B186" s="231">
        <v>3299</v>
      </c>
      <c r="C186" s="232" t="s">
        <v>283</v>
      </c>
      <c r="D186" s="219"/>
      <c r="E186" s="233">
        <v>16500</v>
      </c>
      <c r="F186" s="147"/>
    </row>
    <row r="187" spans="1:6" ht="11.25" customHeight="1">
      <c r="A187" s="194"/>
      <c r="B187" s="164" t="s">
        <v>284</v>
      </c>
      <c r="C187" s="203"/>
      <c r="D187" s="211"/>
      <c r="E187" s="211"/>
      <c r="F187" s="147"/>
    </row>
    <row r="188" spans="1:6" ht="12.75" customHeight="1">
      <c r="A188" s="235" t="s">
        <v>285</v>
      </c>
      <c r="B188" s="230" t="s">
        <v>286</v>
      </c>
      <c r="C188" s="230"/>
      <c r="D188" s="212">
        <f>SUM(D189)</f>
        <v>211300</v>
      </c>
      <c r="E188" s="212">
        <f>SUM(E189)</f>
        <v>192500.13</v>
      </c>
      <c r="F188" s="207">
        <f>SUM(E188/D188)*100</f>
        <v>91.10275911026976</v>
      </c>
    </row>
    <row r="189" spans="1:6" ht="13.5" customHeight="1">
      <c r="A189" s="197" t="s">
        <v>287</v>
      </c>
      <c r="B189" s="200" t="s">
        <v>288</v>
      </c>
      <c r="C189" s="200"/>
      <c r="D189" s="213">
        <f>SUM(D190)</f>
        <v>211300</v>
      </c>
      <c r="E189" s="213">
        <f>SUM(E190)</f>
        <v>192500.13</v>
      </c>
      <c r="F189" s="147">
        <f>SUM(E189/D189)*100</f>
        <v>91.10275911026976</v>
      </c>
    </row>
    <row r="190" spans="1:6" ht="12.75">
      <c r="A190" s="194"/>
      <c r="B190" s="159">
        <v>3</v>
      </c>
      <c r="C190" s="160" t="s">
        <v>180</v>
      </c>
      <c r="D190" s="190">
        <f>SUM(D191,D194)</f>
        <v>211300</v>
      </c>
      <c r="E190" s="190">
        <f>SUM(E191+E200+E202)</f>
        <v>192500.13</v>
      </c>
      <c r="F190" s="147">
        <f>SUM(E190/D190)*100</f>
        <v>91.10275911026976</v>
      </c>
    </row>
    <row r="191" spans="1:6" ht="12.75">
      <c r="A191" s="194"/>
      <c r="B191" s="161">
        <v>32</v>
      </c>
      <c r="C191" s="144" t="s">
        <v>95</v>
      </c>
      <c r="D191" s="190">
        <f>SUM(D192+D195+D200+D202)</f>
        <v>211300</v>
      </c>
      <c r="E191" s="190">
        <f>SUM(E192+E195)</f>
        <v>99100.13</v>
      </c>
      <c r="F191" s="147"/>
    </row>
    <row r="192" spans="1:6" ht="12.75">
      <c r="A192" s="194"/>
      <c r="B192" s="161">
        <v>322</v>
      </c>
      <c r="C192" s="144" t="s">
        <v>289</v>
      </c>
      <c r="D192" s="190">
        <v>87000</v>
      </c>
      <c r="E192" s="190">
        <f>SUM(E193+E194)</f>
        <v>79061.8</v>
      </c>
      <c r="F192" s="147"/>
    </row>
    <row r="193" spans="1:6" ht="12.75">
      <c r="A193" s="194"/>
      <c r="B193" s="168">
        <v>3223</v>
      </c>
      <c r="C193" s="169" t="s">
        <v>102</v>
      </c>
      <c r="D193" s="170" t="s">
        <v>56</v>
      </c>
      <c r="E193" s="236">
        <v>38568.12</v>
      </c>
      <c r="F193" s="147"/>
    </row>
    <row r="194" spans="1:6" ht="12.75" customHeight="1">
      <c r="A194" s="194"/>
      <c r="B194" s="163">
        <v>3224</v>
      </c>
      <c r="C194" s="164" t="s">
        <v>223</v>
      </c>
      <c r="D194" s="189"/>
      <c r="E194" s="189">
        <v>40493.68</v>
      </c>
      <c r="F194" s="147" t="e">
        <f>SUM(E194/D194)*100</f>
        <v>#DIV/0!</v>
      </c>
    </row>
    <row r="195" spans="1:6" ht="12.75" customHeight="1">
      <c r="A195" s="194"/>
      <c r="B195" s="161">
        <v>323</v>
      </c>
      <c r="C195" s="144" t="s">
        <v>106</v>
      </c>
      <c r="D195" s="153">
        <v>29500</v>
      </c>
      <c r="E195" s="153">
        <f>SUM(E196:E199)</f>
        <v>20038.33</v>
      </c>
      <c r="F195" s="147">
        <f>SUM(E195/D195)*100</f>
        <v>67.92654237288136</v>
      </c>
    </row>
    <row r="196" spans="1:6" ht="12.75" customHeight="1">
      <c r="A196" s="194"/>
      <c r="B196" s="168">
        <v>3231</v>
      </c>
      <c r="C196" s="179" t="s">
        <v>107</v>
      </c>
      <c r="D196" s="170"/>
      <c r="E196" s="154">
        <v>2287.67</v>
      </c>
      <c r="F196" s="147"/>
    </row>
    <row r="197" spans="1:6" ht="12.75" customHeight="1">
      <c r="A197" s="194"/>
      <c r="B197" s="168">
        <v>3234</v>
      </c>
      <c r="C197" s="179" t="s">
        <v>110</v>
      </c>
      <c r="D197" s="170"/>
      <c r="E197" s="154">
        <v>2075.66</v>
      </c>
      <c r="F197" s="147"/>
    </row>
    <row r="198" spans="1:6" ht="12.75" customHeight="1">
      <c r="A198" s="194"/>
      <c r="B198" s="168">
        <v>3235</v>
      </c>
      <c r="C198" s="179" t="s">
        <v>111</v>
      </c>
      <c r="D198" s="170" t="s">
        <v>56</v>
      </c>
      <c r="E198" s="154">
        <v>15275</v>
      </c>
      <c r="F198" s="147"/>
    </row>
    <row r="199" spans="1:6" ht="12.75" customHeight="1">
      <c r="A199" s="194"/>
      <c r="B199" s="168">
        <v>3232</v>
      </c>
      <c r="C199" s="179" t="s">
        <v>108</v>
      </c>
      <c r="D199" s="170"/>
      <c r="E199" s="154">
        <v>400</v>
      </c>
      <c r="F199" s="147"/>
    </row>
    <row r="200" spans="1:6" ht="12.75" customHeight="1">
      <c r="A200" s="194"/>
      <c r="B200" s="176">
        <v>343</v>
      </c>
      <c r="C200" s="180" t="s">
        <v>125</v>
      </c>
      <c r="D200" s="149">
        <v>3000</v>
      </c>
      <c r="E200" s="178">
        <f>SUM(E201)</f>
        <v>2000</v>
      </c>
      <c r="F200" s="147"/>
    </row>
    <row r="201" spans="1:6" ht="12.75" customHeight="1">
      <c r="A201" s="194"/>
      <c r="B201" s="168">
        <v>3434</v>
      </c>
      <c r="C201" s="179" t="s">
        <v>189</v>
      </c>
      <c r="D201" s="170"/>
      <c r="E201" s="154">
        <v>2000</v>
      </c>
      <c r="F201" s="147"/>
    </row>
    <row r="202" spans="1:6" ht="12.75" customHeight="1">
      <c r="A202" s="194"/>
      <c r="B202" s="176">
        <v>381</v>
      </c>
      <c r="C202" s="180" t="s">
        <v>136</v>
      </c>
      <c r="D202" s="149">
        <v>91800</v>
      </c>
      <c r="E202" s="178">
        <f>SUM(E203)</f>
        <v>91400</v>
      </c>
      <c r="F202" s="147"/>
    </row>
    <row r="203" spans="1:6" ht="12.75" customHeight="1">
      <c r="A203" s="194"/>
      <c r="B203" s="168">
        <v>3811</v>
      </c>
      <c r="C203" s="179" t="s">
        <v>137</v>
      </c>
      <c r="D203" s="170"/>
      <c r="E203" s="154">
        <v>91400</v>
      </c>
      <c r="F203" s="147"/>
    </row>
    <row r="204" spans="1:6" ht="11.25" customHeight="1">
      <c r="A204" s="194"/>
      <c r="B204" s="164" t="s">
        <v>284</v>
      </c>
      <c r="C204" s="194"/>
      <c r="D204" s="205"/>
      <c r="E204" s="205"/>
      <c r="F204" s="147"/>
    </row>
    <row r="205" spans="1:6" ht="12" customHeight="1">
      <c r="A205" s="197" t="s">
        <v>290</v>
      </c>
      <c r="B205" s="230" t="s">
        <v>291</v>
      </c>
      <c r="C205" s="230"/>
      <c r="D205" s="212">
        <f>SUM(D206,D211)</f>
        <v>112000</v>
      </c>
      <c r="E205" s="212">
        <f>SUM(E206,E211)</f>
        <v>104357.86</v>
      </c>
      <c r="F205" s="207">
        <f>SUM(E205/D205)*100</f>
        <v>93.17666071428572</v>
      </c>
    </row>
    <row r="206" spans="1:6" ht="13.5" customHeight="1">
      <c r="A206" s="197" t="s">
        <v>292</v>
      </c>
      <c r="B206" s="200" t="s">
        <v>293</v>
      </c>
      <c r="C206" s="200"/>
      <c r="D206" s="213">
        <f aca="true" t="shared" si="11" ref="D206:E208">SUM(D207)</f>
        <v>42000</v>
      </c>
      <c r="E206" s="213">
        <f t="shared" si="11"/>
        <v>40580</v>
      </c>
      <c r="F206" s="147">
        <f>SUM(E206/D206)*100</f>
        <v>96.61904761904762</v>
      </c>
    </row>
    <row r="207" spans="1:6" ht="14.25" customHeight="1">
      <c r="A207" s="194"/>
      <c r="B207" s="159">
        <v>3</v>
      </c>
      <c r="C207" s="160" t="s">
        <v>180</v>
      </c>
      <c r="D207" s="213">
        <f t="shared" si="11"/>
        <v>42000</v>
      </c>
      <c r="E207" s="213">
        <f t="shared" si="11"/>
        <v>40580</v>
      </c>
      <c r="F207" s="147">
        <f>SUM(E207/D207)*100</f>
        <v>96.61904761904762</v>
      </c>
    </row>
    <row r="208" spans="1:6" ht="13.5" customHeight="1">
      <c r="A208" s="194"/>
      <c r="B208" s="161">
        <v>38</v>
      </c>
      <c r="C208" s="144" t="s">
        <v>135</v>
      </c>
      <c r="D208" s="153">
        <f t="shared" si="11"/>
        <v>42000</v>
      </c>
      <c r="E208" s="153">
        <f t="shared" si="11"/>
        <v>40580</v>
      </c>
      <c r="F208" s="147">
        <f>SUM(E208/D208)*100</f>
        <v>96.61904761904762</v>
      </c>
    </row>
    <row r="209" spans="1:6" ht="13.5" customHeight="1">
      <c r="A209" s="194"/>
      <c r="B209" s="161">
        <v>381</v>
      </c>
      <c r="C209" s="144" t="s">
        <v>136</v>
      </c>
      <c r="D209" s="153">
        <v>42000</v>
      </c>
      <c r="E209" s="153">
        <f>SUM(E210)</f>
        <v>40580</v>
      </c>
      <c r="F209" s="147">
        <f>SUM(E209/D209)*100</f>
        <v>96.61904761904762</v>
      </c>
    </row>
    <row r="210" spans="1:6" ht="13.5" customHeight="1">
      <c r="A210" s="194"/>
      <c r="B210" s="168">
        <v>3811</v>
      </c>
      <c r="C210" s="179" t="s">
        <v>137</v>
      </c>
      <c r="D210" s="170" t="s">
        <v>56</v>
      </c>
      <c r="E210" s="154">
        <v>40580</v>
      </c>
      <c r="F210" s="147"/>
    </row>
    <row r="211" spans="1:6" ht="13.5" customHeight="1">
      <c r="A211" s="197" t="s">
        <v>294</v>
      </c>
      <c r="B211" s="200" t="s">
        <v>295</v>
      </c>
      <c r="C211" s="210"/>
      <c r="D211" s="215">
        <f aca="true" t="shared" si="12" ref="D211:E213">SUM(D212)</f>
        <v>70000</v>
      </c>
      <c r="E211" s="215">
        <f t="shared" si="12"/>
        <v>63777.86</v>
      </c>
      <c r="F211" s="147">
        <f>SUM(E211/D211)*100</f>
        <v>91.11122857142857</v>
      </c>
    </row>
    <row r="212" spans="1:6" ht="12" customHeight="1">
      <c r="A212" s="194"/>
      <c r="B212" s="159">
        <v>4</v>
      </c>
      <c r="C212" s="160" t="s">
        <v>193</v>
      </c>
      <c r="D212" s="215">
        <f t="shared" si="12"/>
        <v>70000</v>
      </c>
      <c r="E212" s="215">
        <f t="shared" si="12"/>
        <v>63777.86</v>
      </c>
      <c r="F212" s="147">
        <f>SUM(E212/D212)*100</f>
        <v>91.11122857142857</v>
      </c>
    </row>
    <row r="213" spans="1:6" ht="13.5" customHeight="1">
      <c r="A213" s="194"/>
      <c r="B213" s="220">
        <v>42</v>
      </c>
      <c r="C213" s="144" t="s">
        <v>194</v>
      </c>
      <c r="D213" s="178">
        <f t="shared" si="12"/>
        <v>70000</v>
      </c>
      <c r="E213" s="178">
        <f t="shared" si="12"/>
        <v>63777.86</v>
      </c>
      <c r="F213" s="147">
        <f>SUM(E213/D213)*100</f>
        <v>91.11122857142857</v>
      </c>
    </row>
    <row r="214" spans="1:6" ht="13.5" customHeight="1">
      <c r="A214" s="194"/>
      <c r="B214" s="220">
        <v>421</v>
      </c>
      <c r="C214" s="144" t="s">
        <v>142</v>
      </c>
      <c r="D214" s="178">
        <v>70000</v>
      </c>
      <c r="E214" s="178">
        <f>SUM(E215)</f>
        <v>63777.86</v>
      </c>
      <c r="F214" s="147">
        <f>SUM(E214/D214)*100</f>
        <v>91.11122857142857</v>
      </c>
    </row>
    <row r="215" spans="1:6" ht="12" customHeight="1">
      <c r="A215" s="194"/>
      <c r="B215" s="181">
        <v>4212</v>
      </c>
      <c r="C215" s="166" t="s">
        <v>143</v>
      </c>
      <c r="D215" s="219" t="s">
        <v>56</v>
      </c>
      <c r="E215" s="154">
        <v>63777.86</v>
      </c>
      <c r="F215" s="147"/>
    </row>
    <row r="216" spans="1:6" ht="12" customHeight="1">
      <c r="A216" s="194"/>
      <c r="B216" s="164" t="s">
        <v>296</v>
      </c>
      <c r="C216" s="152"/>
      <c r="D216" s="229"/>
      <c r="E216" s="229"/>
      <c r="F216" s="147"/>
    </row>
    <row r="217" spans="1:6" ht="12.75" customHeight="1">
      <c r="A217" s="197" t="s">
        <v>297</v>
      </c>
      <c r="B217" s="230" t="s">
        <v>298</v>
      </c>
      <c r="C217" s="230"/>
      <c r="D217" s="212">
        <f>SUM(D218+D223)</f>
        <v>111000</v>
      </c>
      <c r="E217" s="212">
        <f>SUM(E218+E223)</f>
        <v>100407.23000000001</v>
      </c>
      <c r="F217" s="207">
        <f>SUM(E217/D217)*100</f>
        <v>90.45696396396397</v>
      </c>
    </row>
    <row r="218" spans="1:6" ht="12.75" customHeight="1">
      <c r="A218" s="197" t="s">
        <v>299</v>
      </c>
      <c r="B218" s="200" t="s">
        <v>300</v>
      </c>
      <c r="C218" s="200"/>
      <c r="D218" s="213">
        <f>SUM(D220)</f>
        <v>12000</v>
      </c>
      <c r="E218" s="213">
        <f>SUM(E220)</f>
        <v>11375</v>
      </c>
      <c r="F218" s="147">
        <f>SUM(E218/D218)*100</f>
        <v>94.79166666666666</v>
      </c>
    </row>
    <row r="219" spans="1:6" ht="12" customHeight="1">
      <c r="A219" s="194"/>
      <c r="B219" s="159">
        <v>3</v>
      </c>
      <c r="C219" s="160" t="s">
        <v>180</v>
      </c>
      <c r="D219" s="213">
        <f>SUM(D220)</f>
        <v>12000</v>
      </c>
      <c r="E219" s="213">
        <f>SUM(E220)</f>
        <v>11375</v>
      </c>
      <c r="F219" s="147">
        <f>SUM(E219/D219)*100</f>
        <v>94.79166666666666</v>
      </c>
    </row>
    <row r="220" spans="1:6" ht="12" customHeight="1">
      <c r="A220" s="194"/>
      <c r="B220" s="161">
        <v>32</v>
      </c>
      <c r="C220" s="144" t="s">
        <v>135</v>
      </c>
      <c r="D220" s="153">
        <f>SUM(D221)</f>
        <v>12000</v>
      </c>
      <c r="E220" s="153">
        <f>SUM(E221)</f>
        <v>11375</v>
      </c>
      <c r="F220" s="147">
        <f>SUM(E220/D220)*100</f>
        <v>94.79166666666666</v>
      </c>
    </row>
    <row r="221" spans="1:6" ht="12.75" customHeight="1">
      <c r="A221" s="194"/>
      <c r="B221" s="161">
        <v>329</v>
      </c>
      <c r="C221" s="144" t="s">
        <v>215</v>
      </c>
      <c r="D221" s="153">
        <v>12000</v>
      </c>
      <c r="E221" s="153">
        <f>SUM(E222)</f>
        <v>11375</v>
      </c>
      <c r="F221" s="147">
        <f>SUM(E221/D221)*100</f>
        <v>94.79166666666666</v>
      </c>
    </row>
    <row r="222" spans="1:6" ht="12" customHeight="1">
      <c r="A222" s="194"/>
      <c r="B222" s="168">
        <v>3299</v>
      </c>
      <c r="C222" s="179" t="s">
        <v>215</v>
      </c>
      <c r="D222" s="170" t="s">
        <v>56</v>
      </c>
      <c r="E222" s="154">
        <v>11375</v>
      </c>
      <c r="F222" s="147"/>
    </row>
    <row r="223" spans="1:6" ht="14.25" customHeight="1">
      <c r="A223" s="197" t="s">
        <v>301</v>
      </c>
      <c r="B223" s="200" t="s">
        <v>302</v>
      </c>
      <c r="C223" s="200"/>
      <c r="D223" s="237">
        <f>SUM(D224)</f>
        <v>99000</v>
      </c>
      <c r="E223" s="237">
        <f>SUM(E224)</f>
        <v>89032.23000000001</v>
      </c>
      <c r="F223" s="147">
        <f>SUM(E223/D223)*100</f>
        <v>89.93154545454547</v>
      </c>
    </row>
    <row r="224" spans="1:6" ht="14.25" customHeight="1">
      <c r="A224" s="194"/>
      <c r="B224" s="159">
        <v>3</v>
      </c>
      <c r="C224" s="160" t="s">
        <v>180</v>
      </c>
      <c r="D224" s="213">
        <f>SUM(D225+D227)</f>
        <v>99000</v>
      </c>
      <c r="E224" s="213">
        <f>SUM(E225+E227)</f>
        <v>89032.23000000001</v>
      </c>
      <c r="F224" s="147">
        <f>SUM(E224/D224)*100</f>
        <v>89.93154545454547</v>
      </c>
    </row>
    <row r="225" spans="1:6" ht="12.75">
      <c r="A225" s="194"/>
      <c r="B225" s="143">
        <v>322</v>
      </c>
      <c r="C225" s="144" t="s">
        <v>135</v>
      </c>
      <c r="D225" s="174">
        <v>45000</v>
      </c>
      <c r="E225" s="174">
        <f>SUM(E226)</f>
        <v>35132.23</v>
      </c>
      <c r="F225" s="147">
        <f>SUM(E225/D225)*100</f>
        <v>78.07162222222223</v>
      </c>
    </row>
    <row r="226" spans="1:6" ht="12.75">
      <c r="A226" s="194"/>
      <c r="B226" s="238">
        <v>3224</v>
      </c>
      <c r="C226" s="164" t="s">
        <v>303</v>
      </c>
      <c r="D226" s="239"/>
      <c r="E226" s="239">
        <v>35132.23</v>
      </c>
      <c r="F226" s="147" t="e">
        <f>SUM(E226/D226)*100</f>
        <v>#DIV/0!</v>
      </c>
    </row>
    <row r="227" spans="1:6" ht="12.75">
      <c r="A227" s="194"/>
      <c r="B227" s="176">
        <v>381</v>
      </c>
      <c r="C227" s="177" t="s">
        <v>136</v>
      </c>
      <c r="D227" s="149">
        <v>54000</v>
      </c>
      <c r="E227" s="178">
        <f>SUM(E228)</f>
        <v>53900</v>
      </c>
      <c r="F227" s="147"/>
    </row>
    <row r="228" spans="1:6" ht="12.75">
      <c r="A228" s="194"/>
      <c r="B228" s="168">
        <v>3811</v>
      </c>
      <c r="C228" s="169" t="s">
        <v>137</v>
      </c>
      <c r="D228" s="170"/>
      <c r="E228" s="154">
        <v>53900</v>
      </c>
      <c r="F228" s="147"/>
    </row>
    <row r="229" spans="1:6" ht="11.25" customHeight="1">
      <c r="A229" s="194"/>
      <c r="B229" s="164" t="s">
        <v>304</v>
      </c>
      <c r="C229" s="194"/>
      <c r="D229" s="254">
        <v>467851</v>
      </c>
      <c r="E229" s="250">
        <v>458092.23</v>
      </c>
      <c r="F229" s="147"/>
    </row>
    <row r="230" spans="1:6" ht="15" customHeight="1">
      <c r="A230" s="197" t="s">
        <v>305</v>
      </c>
      <c r="B230" s="281" t="s">
        <v>306</v>
      </c>
      <c r="C230" s="281"/>
      <c r="D230" s="240">
        <f>SUM(D231,D236,D242)</f>
        <v>467851</v>
      </c>
      <c r="E230" s="240">
        <f>SUM(E231,E236,E242)</f>
        <v>458092.23</v>
      </c>
      <c r="F230" s="207">
        <f>SUM(E230/D230)*100</f>
        <v>97.91412864352111</v>
      </c>
    </row>
    <row r="231" spans="1:6" ht="12.75" customHeight="1">
      <c r="A231" s="197" t="s">
        <v>307</v>
      </c>
      <c r="B231" s="278" t="s">
        <v>308</v>
      </c>
      <c r="C231" s="278"/>
      <c r="D231" s="215">
        <f>SUM(D232)</f>
        <v>34900</v>
      </c>
      <c r="E231" s="215">
        <f>SUM(E232)</f>
        <v>29990</v>
      </c>
      <c r="F231" s="147">
        <f>SUM(E231/D231)*100</f>
        <v>85.93123209169055</v>
      </c>
    </row>
    <row r="232" spans="1:6" ht="12.75">
      <c r="A232" s="194"/>
      <c r="B232" s="159">
        <v>3</v>
      </c>
      <c r="C232" s="160" t="s">
        <v>180</v>
      </c>
      <c r="D232" s="215">
        <f>SUM(D233)</f>
        <v>34900</v>
      </c>
      <c r="E232" s="215">
        <f>SUM(E233)</f>
        <v>29990</v>
      </c>
      <c r="F232" s="147">
        <f>SUM(E232/D232)*100</f>
        <v>85.93123209169055</v>
      </c>
    </row>
    <row r="233" spans="1:6" ht="12.75">
      <c r="A233" s="194"/>
      <c r="B233" s="241">
        <v>372</v>
      </c>
      <c r="C233" s="242" t="s">
        <v>309</v>
      </c>
      <c r="D233" s="153">
        <v>34900</v>
      </c>
      <c r="E233" s="153">
        <f>SUM(E234+E235)</f>
        <v>29990</v>
      </c>
      <c r="F233" s="147">
        <f>SUM(E233/D233)*100</f>
        <v>85.93123209169055</v>
      </c>
    </row>
    <row r="234" spans="1:6" ht="12.75">
      <c r="A234" s="194"/>
      <c r="B234" s="243">
        <v>3721</v>
      </c>
      <c r="C234" s="244" t="s">
        <v>133</v>
      </c>
      <c r="D234" s="189"/>
      <c r="E234" s="189">
        <v>24900</v>
      </c>
      <c r="F234" s="147" t="e">
        <f>SUM(E234/D234)*100</f>
        <v>#DIV/0!</v>
      </c>
    </row>
    <row r="235" spans="1:6" ht="12.75">
      <c r="A235" s="194"/>
      <c r="B235" s="245">
        <v>3722</v>
      </c>
      <c r="C235" s="246" t="s">
        <v>134</v>
      </c>
      <c r="D235" s="170"/>
      <c r="E235" s="154">
        <v>5090</v>
      </c>
      <c r="F235" s="147"/>
    </row>
    <row r="236" spans="1:6" s="26" customFormat="1" ht="15" customHeight="1">
      <c r="A236" s="197" t="s">
        <v>310</v>
      </c>
      <c r="B236" s="200" t="s">
        <v>311</v>
      </c>
      <c r="C236" s="200"/>
      <c r="D236" s="215">
        <f>SUM(D237)</f>
        <v>427951</v>
      </c>
      <c r="E236" s="215">
        <f>SUM(E237)</f>
        <v>423102.23</v>
      </c>
      <c r="F236" s="147">
        <f>SUM(E236/D236)*100</f>
        <v>98.8669800981888</v>
      </c>
    </row>
    <row r="237" spans="1:6" s="26" customFormat="1" ht="12.75">
      <c r="A237" s="209"/>
      <c r="B237" s="159">
        <v>3</v>
      </c>
      <c r="C237" s="160" t="s">
        <v>180</v>
      </c>
      <c r="D237" s="215">
        <f>SUM(D238+D240)</f>
        <v>427951</v>
      </c>
      <c r="E237" s="215">
        <f>SUM(E238+E240)</f>
        <v>423102.23</v>
      </c>
      <c r="F237" s="147">
        <f>SUM(E237/D237)*100</f>
        <v>98.8669800981888</v>
      </c>
    </row>
    <row r="238" spans="1:6" ht="12.75" customHeight="1">
      <c r="A238" s="194"/>
      <c r="B238" s="161">
        <v>372</v>
      </c>
      <c r="C238" s="144" t="s">
        <v>132</v>
      </c>
      <c r="D238" s="153">
        <v>111000</v>
      </c>
      <c r="E238" s="153">
        <f>SUM(E239)</f>
        <v>106151.23</v>
      </c>
      <c r="F238" s="147">
        <f>SUM(E238/D238)*100</f>
        <v>95.63173873873873</v>
      </c>
    </row>
    <row r="239" spans="1:6" ht="12.75" customHeight="1">
      <c r="A239" s="194"/>
      <c r="B239" s="163">
        <v>3721</v>
      </c>
      <c r="C239" s="164" t="s">
        <v>133</v>
      </c>
      <c r="D239" s="189"/>
      <c r="E239" s="189">
        <v>106151.23</v>
      </c>
      <c r="F239" s="147" t="e">
        <f>SUM(E239/D239)*100</f>
        <v>#DIV/0!</v>
      </c>
    </row>
    <row r="240" spans="1:6" ht="12.75" customHeight="1">
      <c r="A240" s="194"/>
      <c r="B240" s="176">
        <v>383</v>
      </c>
      <c r="C240" s="180" t="s">
        <v>312</v>
      </c>
      <c r="D240" s="149">
        <v>316951</v>
      </c>
      <c r="E240" s="178">
        <f>SUM(E241)</f>
        <v>316951</v>
      </c>
      <c r="F240" s="147"/>
    </row>
    <row r="241" spans="1:6" ht="12.75" customHeight="1">
      <c r="A241" s="194"/>
      <c r="B241" s="168">
        <v>3831</v>
      </c>
      <c r="C241" s="179" t="s">
        <v>139</v>
      </c>
      <c r="D241" s="170"/>
      <c r="E241" s="154">
        <v>316951</v>
      </c>
      <c r="F241" s="147"/>
    </row>
    <row r="242" spans="1:6" ht="15" customHeight="1">
      <c r="A242" s="197" t="s">
        <v>313</v>
      </c>
      <c r="B242" s="278" t="s">
        <v>314</v>
      </c>
      <c r="C242" s="278"/>
      <c r="D242" s="213">
        <f aca="true" t="shared" si="13" ref="D242:E244">SUM(D243)</f>
        <v>5000</v>
      </c>
      <c r="E242" s="213">
        <f t="shared" si="13"/>
        <v>5000</v>
      </c>
      <c r="F242" s="147">
        <f>SUM(E242/D242)*100</f>
        <v>100</v>
      </c>
    </row>
    <row r="243" spans="1:6" ht="14.25" customHeight="1">
      <c r="A243" s="194"/>
      <c r="B243" s="159">
        <v>3</v>
      </c>
      <c r="C243" s="160" t="s">
        <v>180</v>
      </c>
      <c r="D243" s="213">
        <f t="shared" si="13"/>
        <v>5000</v>
      </c>
      <c r="E243" s="213">
        <f t="shared" si="13"/>
        <v>5000</v>
      </c>
      <c r="F243" s="147">
        <f>SUM(E243/D243)*100</f>
        <v>100</v>
      </c>
    </row>
    <row r="244" spans="1:6" ht="12" customHeight="1">
      <c r="A244" s="194"/>
      <c r="B244" s="161">
        <v>38</v>
      </c>
      <c r="C244" s="144" t="s">
        <v>192</v>
      </c>
      <c r="D244" s="153">
        <f t="shared" si="13"/>
        <v>5000</v>
      </c>
      <c r="E244" s="153">
        <f t="shared" si="13"/>
        <v>5000</v>
      </c>
      <c r="F244" s="147">
        <f>SUM(E244/D244)*100</f>
        <v>100</v>
      </c>
    </row>
    <row r="245" spans="1:6" ht="17.25" customHeight="1">
      <c r="A245" s="194"/>
      <c r="B245" s="161">
        <v>381</v>
      </c>
      <c r="C245" s="144" t="s">
        <v>315</v>
      </c>
      <c r="D245" s="153">
        <v>5000</v>
      </c>
      <c r="E245" s="153">
        <f>SUM(E246)</f>
        <v>5000</v>
      </c>
      <c r="F245" s="147">
        <f>SUM(E245/D245)*100</f>
        <v>100</v>
      </c>
    </row>
    <row r="246" spans="1:6" ht="14.25" customHeight="1">
      <c r="A246" s="194"/>
      <c r="B246" s="168">
        <v>3811</v>
      </c>
      <c r="C246" s="179" t="s">
        <v>133</v>
      </c>
      <c r="D246" s="170" t="s">
        <v>56</v>
      </c>
      <c r="E246" s="154">
        <v>5000</v>
      </c>
      <c r="F246" s="147"/>
    </row>
    <row r="247" spans="1:6" ht="14.25" customHeight="1">
      <c r="A247" s="91"/>
      <c r="B247" s="155"/>
      <c r="C247" s="127"/>
      <c r="D247" s="247"/>
      <c r="E247" s="248"/>
      <c r="F247" s="249"/>
    </row>
  </sheetData>
  <sheetProtection selectLockedCells="1" selectUnlockedCells="1"/>
  <mergeCells count="35">
    <mergeCell ref="D1:E1"/>
    <mergeCell ref="B2:F2"/>
    <mergeCell ref="B3:F3"/>
    <mergeCell ref="B4:F4"/>
    <mergeCell ref="B5:F5"/>
    <mergeCell ref="B7:C7"/>
    <mergeCell ref="B11:C11"/>
    <mergeCell ref="B23:C23"/>
    <mergeCell ref="B30:C30"/>
    <mergeCell ref="B31:C31"/>
    <mergeCell ref="B46:C46"/>
    <mergeCell ref="B78:C78"/>
    <mergeCell ref="B85:C85"/>
    <mergeCell ref="B86:C86"/>
    <mergeCell ref="B106:C106"/>
    <mergeCell ref="B112:C112"/>
    <mergeCell ref="B117:C117"/>
    <mergeCell ref="B122:C122"/>
    <mergeCell ref="B231:C231"/>
    <mergeCell ref="B127:C127"/>
    <mergeCell ref="B136:C136"/>
    <mergeCell ref="B135:C135"/>
    <mergeCell ref="B141:C141"/>
    <mergeCell ref="B146:C146"/>
    <mergeCell ref="B147:C147"/>
    <mergeCell ref="B242:C242"/>
    <mergeCell ref="B173:C173"/>
    <mergeCell ref="B181:C181"/>
    <mergeCell ref="B182:C182"/>
    <mergeCell ref="B230:C230"/>
    <mergeCell ref="B160:C160"/>
    <mergeCell ref="B162:C162"/>
    <mergeCell ref="B163:C163"/>
    <mergeCell ref="B167:C167"/>
    <mergeCell ref="B172:C172"/>
  </mergeCells>
  <printOptions/>
  <pageMargins left="0.5513888888888889" right="0.19652777777777777" top="0.6694444444444445" bottom="0.4722222222222222" header="0.27569444444444446" footer="0.2361111111111111"/>
  <pageSetup horizontalDpi="300" verticalDpi="300" orientation="landscape" paperSize="9" r:id="rId1"/>
  <headerFooter alignWithMargins="0">
    <oddHeader>&amp;R&amp;"Times New Roman,Regular"&amp;12POSEBNI DIO 
PROGRAMSKA KLASIFIKACIJA</oddHeader>
    <oddFooter xml:space="preserve">&amp;C- &amp;P+12 -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Vesna</cp:lastModifiedBy>
  <cp:lastPrinted>2016-06-15T15:06:37Z</cp:lastPrinted>
  <dcterms:created xsi:type="dcterms:W3CDTF">2016-06-15T15:03:05Z</dcterms:created>
  <dcterms:modified xsi:type="dcterms:W3CDTF">2016-06-15T15:15:59Z</dcterms:modified>
  <cp:category/>
  <cp:version/>
  <cp:contentType/>
  <cp:contentStatus/>
</cp:coreProperties>
</file>